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bookViews>
    <workbookView xWindow="0" yWindow="0" windowWidth="28800" windowHeight="12300"/>
  </bookViews>
  <sheets>
    <sheet name="FEB WKSHT" sheetId="1" r:id="rId1"/>
    <sheet name="FEB" sheetId="2" r:id="rId2"/>
  </sheets>
  <externalReferences>
    <externalReference r:id="rId3"/>
  </externalReferences>
  <definedNames>
    <definedName name="_xlnm.Print_Area" localSheetId="1">FEB!$A$1:$N$65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M56" i="2" s="1"/>
  <c r="H52" i="2"/>
  <c r="C52" i="2"/>
  <c r="L51" i="2"/>
  <c r="H51" i="2"/>
  <c r="I56" i="2" s="1"/>
  <c r="C51" i="2"/>
  <c r="B50" i="2"/>
  <c r="A50" i="2"/>
  <c r="I48" i="2"/>
  <c r="I64" i="2" s="1"/>
  <c r="O63" i="2" s="1"/>
  <c r="B48" i="2"/>
  <c r="A48" i="2"/>
  <c r="M46" i="2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M32" i="2" s="1"/>
  <c r="M40" i="2" s="1"/>
  <c r="O41" i="2" s="1"/>
  <c r="H27" i="2"/>
  <c r="I32" i="2" s="1"/>
  <c r="C27" i="2"/>
  <c r="B26" i="2"/>
  <c r="I24" i="2"/>
  <c r="B24" i="2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L12" i="2"/>
  <c r="M12" i="2" s="1"/>
  <c r="M16" i="2" s="1"/>
  <c r="O17" i="2" s="1"/>
  <c r="H12" i="2"/>
  <c r="I12" i="2" s="1"/>
  <c r="I16" i="2" s="1"/>
  <c r="O16" i="2" s="1"/>
  <c r="C12" i="2"/>
  <c r="L11" i="2"/>
  <c r="H11" i="2"/>
  <c r="C11" i="2"/>
  <c r="B10" i="2"/>
  <c r="A7" i="2"/>
  <c r="A4" i="2"/>
  <c r="A3" i="2"/>
  <c r="A2" i="2"/>
  <c r="A1" i="2"/>
  <c r="B89" i="1"/>
  <c r="H87" i="1"/>
  <c r="B87" i="1"/>
  <c r="L85" i="1"/>
  <c r="K85" i="1"/>
  <c r="K83" i="1"/>
  <c r="B83" i="1"/>
  <c r="J81" i="1"/>
  <c r="H81" i="1"/>
  <c r="J80" i="1"/>
  <c r="J79" i="1"/>
  <c r="C79" i="1"/>
  <c r="J78" i="1"/>
  <c r="J77" i="1"/>
  <c r="G76" i="1"/>
  <c r="J76" i="1" s="1"/>
  <c r="K81" i="1" s="1"/>
  <c r="D76" i="1"/>
  <c r="D75" i="1"/>
  <c r="H71" i="1"/>
  <c r="H89" i="1" s="1"/>
  <c r="K69" i="1"/>
  <c r="A68" i="1"/>
  <c r="L64" i="1"/>
  <c r="K64" i="1"/>
  <c r="H64" i="1" s="1"/>
  <c r="C64" i="1"/>
  <c r="C63" i="1"/>
  <c r="B62" i="1"/>
  <c r="L60" i="1"/>
  <c r="K60" i="1"/>
  <c r="B60" i="1"/>
  <c r="B85" i="1" s="1"/>
  <c r="K58" i="1"/>
  <c r="B58" i="1"/>
  <c r="J56" i="1"/>
  <c r="H56" i="1"/>
  <c r="C56" i="1"/>
  <c r="C81" i="1" s="1"/>
  <c r="J55" i="1"/>
  <c r="C55" i="1"/>
  <c r="C80" i="1" s="1"/>
  <c r="J54" i="1"/>
  <c r="C54" i="1"/>
  <c r="J53" i="1"/>
  <c r="C53" i="1"/>
  <c r="C78" i="1" s="1"/>
  <c r="J52" i="1"/>
  <c r="C52" i="1"/>
  <c r="C77" i="1" s="1"/>
  <c r="J51" i="1"/>
  <c r="L69" i="1" s="1"/>
  <c r="C51" i="1"/>
  <c r="C74" i="1" s="1"/>
  <c r="B50" i="1"/>
  <c r="B73" i="1" s="1"/>
  <c r="H48" i="1"/>
  <c r="H66" i="1" s="1"/>
  <c r="B48" i="1"/>
  <c r="B71" i="1" s="1"/>
  <c r="K46" i="1"/>
  <c r="L62" i="1" s="1"/>
  <c r="B46" i="1"/>
  <c r="B69" i="1" s="1"/>
  <c r="A45" i="1"/>
  <c r="G41" i="1"/>
  <c r="G40" i="1"/>
  <c r="G39" i="1"/>
  <c r="H38" i="1"/>
  <c r="G35" i="1"/>
  <c r="C35" i="1"/>
  <c r="G34" i="1"/>
  <c r="C34" i="1"/>
  <c r="G33" i="1"/>
  <c r="H35" i="1" s="1"/>
  <c r="C33" i="1"/>
  <c r="B32" i="1"/>
  <c r="D30" i="1"/>
  <c r="L29" i="1"/>
  <c r="K29" i="1"/>
  <c r="J29" i="1"/>
  <c r="J35" i="1" s="1"/>
  <c r="H29" i="1"/>
  <c r="D29" i="1"/>
  <c r="J28" i="1"/>
  <c r="J34" i="1" s="1"/>
  <c r="D28" i="1"/>
  <c r="J27" i="1"/>
  <c r="D27" i="1"/>
  <c r="C26" i="1"/>
  <c r="J25" i="1"/>
  <c r="H25" i="1"/>
  <c r="D25" i="1"/>
  <c r="J24" i="1"/>
  <c r="D24" i="1"/>
  <c r="J23" i="1"/>
  <c r="J33" i="1" s="1"/>
  <c r="D23" i="1"/>
  <c r="C22" i="1"/>
  <c r="J21" i="1"/>
  <c r="H21" i="1"/>
  <c r="D21" i="1"/>
  <c r="J20" i="1"/>
  <c r="K21" i="1" s="1"/>
  <c r="L21" i="1" s="1"/>
  <c r="D20" i="1"/>
  <c r="J19" i="1"/>
  <c r="D19" i="1"/>
  <c r="C18" i="1"/>
  <c r="B17" i="1"/>
  <c r="J14" i="1"/>
  <c r="H14" i="1"/>
  <c r="H15" i="1" s="1"/>
  <c r="H30" i="1" s="1"/>
  <c r="D14" i="1"/>
  <c r="J13" i="1"/>
  <c r="K14" i="1" s="1"/>
  <c r="K51" i="1" s="1"/>
  <c r="D13" i="1"/>
  <c r="C12" i="1"/>
  <c r="K11" i="1"/>
  <c r="K15" i="1" s="1"/>
  <c r="D11" i="1"/>
  <c r="C10" i="1"/>
  <c r="B9" i="1"/>
  <c r="A8" i="1"/>
  <c r="I40" i="2" l="1"/>
  <c r="O40" i="2" s="1"/>
  <c r="M64" i="2"/>
  <c r="O64" i="2" s="1"/>
  <c r="K30" i="1"/>
  <c r="K35" i="1"/>
  <c r="L89" i="1"/>
  <c r="K89" i="1"/>
  <c r="L66" i="1"/>
  <c r="L15" i="1"/>
  <c r="K56" i="1"/>
  <c r="K66" i="1" s="1"/>
  <c r="H51" i="1"/>
  <c r="H75" i="1"/>
  <c r="L87" i="1"/>
  <c r="K25" i="1"/>
  <c r="L25" i="1" s="1"/>
  <c r="L76" i="1"/>
  <c r="M66" i="1" l="1"/>
  <c r="M89" i="1"/>
</calcChain>
</file>

<file path=xl/sharedStrings.xml><?xml version="1.0" encoding="utf-8"?>
<sst xmlns="http://schemas.openxmlformats.org/spreadsheetml/2006/main" count="41" uniqueCount="25">
  <si>
    <t>COMMONWEALTH OF KENTUCKY</t>
  </si>
  <si>
    <t>LAW ENFORCEMENT FOUNDATION AND FIREFIGHTERS FOUNDATION FUNDS</t>
  </si>
  <si>
    <t>SURTAX RECEIPTS WORKSHEET</t>
  </si>
  <si>
    <t>FOR THE PERIOD FEBRUARY 1, 2024 - FEBRUARY 28, 2024</t>
  </si>
  <si>
    <t>CURRENT MONTH</t>
  </si>
  <si>
    <t>YEAR-TO-DATE</t>
  </si>
  <si>
    <t>VARIANCE</t>
  </si>
  <si>
    <t xml:space="preserve">DISTRIBUTE OTHER DISTRIBUTIONS: </t>
  </si>
  <si>
    <t xml:space="preserve">JV2T - 758 - 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</si>
  <si>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</si>
  <si>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</si>
  <si>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</si>
  <si>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</si>
  <si>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</si>
  <si>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</si>
  <si>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</si>
  <si>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</si>
  <si>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</si>
  <si>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</si>
  <si>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FEBRUARY 28, 2024</t>
  </si>
  <si>
    <t>Variance</t>
  </si>
  <si>
    <t>COMBINED SECTION BELOW FOR 690 &amp; 470</t>
  </si>
  <si>
    <t xml:space="preserve"> </t>
  </si>
  <si>
    <t>22%</t>
  </si>
  <si>
    <t>Total R284+R286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</si>
</sst>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sz val="11"/>
      <color rgb="FF9C6500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0000"/>
      <name val="Arial Unicode MS"/>
      <family val="2"/>
    </font>
    <font>
      <b/>
      <sz val="8"/>
      <color rgb="FF000000"/>
      <name val="Arial Unicode MS"/>
      <family val="2"/>
    </font>
    <font>
      <sz val="8"/>
      <color rgb="FF0E2851"/>
      <name val="Arial"/>
      <family val="2"/>
    </font>
    <font>
      <i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6">
    <xf numFmtId="0" fontId="0" fillId="0" borderId="0" xfId="0"/>
    <xf numFmtId="39" fontId="2" fillId="0" borderId="0" xfId="0" applyNumberFormat="1" applyFont="1" applyFill="1" applyAlignment="1">
      <alignment horizontal="left"/>
    </xf>
    <xf numFmtId="39" fontId="3" fillId="0" borderId="0" xfId="0" applyNumberFormat="1" applyFont="1" applyFill="1" applyAlignment="1">
      <alignment horizontal="left"/>
    </xf>
    <xf numFmtId="39" fontId="0" fillId="0" borderId="0" xfId="0" applyNumberFormat="1" applyFill="1"/>
    <xf numFmtId="39" fontId="2" fillId="0" borderId="0" xfId="0" quotePrefix="1" applyNumberFormat="1" applyFont="1" applyFill="1" applyAlignment="1">
      <alignment horizontal="left"/>
    </xf>
    <xf numFmtId="39" fontId="2" fillId="3" borderId="0" xfId="0" quotePrefix="1" applyNumberFormat="1" applyFont="1" applyFill="1" applyAlignment="1">
      <alignment horizontal="left"/>
    </xf>
    <xf numFmtId="39" fontId="3" fillId="3" borderId="0" xfId="0" applyNumberFormat="1" applyFont="1" applyFill="1" applyAlignment="1">
      <alignment horizontal="left"/>
    </xf>
    <xf numFmtId="39" fontId="3" fillId="0" borderId="1" xfId="0" applyNumberFormat="1" applyFont="1" applyFill="1" applyBorder="1" applyAlignment="1">
      <alignment horizontal="left"/>
    </xf>
    <xf numFmtId="39" fontId="4" fillId="0" borderId="0" xfId="0" applyNumberFormat="1" applyFont="1" applyFill="1"/>
    <xf numFmtId="39" fontId="3" fillId="0" borderId="0" xfId="0" applyNumberFormat="1" applyFont="1" applyFill="1"/>
    <xf numFmtId="39" fontId="5" fillId="0" borderId="2" xfId="0" applyNumberFormat="1" applyFont="1" applyFill="1" applyBorder="1" applyAlignment="1">
      <alignment horizontal="centerContinuous"/>
    </xf>
    <xf numFmtId="39" fontId="5" fillId="0" borderId="0" xfId="0" applyNumberFormat="1" applyFont="1" applyFill="1" applyBorder="1" applyAlignment="1">
      <alignment horizontal="centerContinuous"/>
    </xf>
    <xf numFmtId="39" fontId="0" fillId="0" borderId="2" xfId="0" applyNumberFormat="1" applyFill="1" applyBorder="1" applyAlignment="1">
      <alignment horizontal="centerContinuous"/>
    </xf>
    <xf numFmtId="39" fontId="5" fillId="0" borderId="2" xfId="0" applyNumberFormat="1" applyFont="1" applyFill="1" applyBorder="1" applyAlignment="1">
      <alignment horizontal="center"/>
    </xf>
    <xf numFmtId="39" fontId="3" fillId="0" borderId="0" xfId="0" quotePrefix="1" applyNumberFormat="1" applyFont="1" applyFill="1" applyAlignment="1">
      <alignment horizontal="left"/>
    </xf>
    <xf numFmtId="39" fontId="4" fillId="0" borderId="0" xfId="0" quotePrefix="1" applyNumberFormat="1" applyFont="1" applyFill="1" applyAlignment="1">
      <alignment horizontal="left"/>
    </xf>
    <xf numFmtId="39" fontId="6" fillId="3" borderId="0" xfId="2" applyNumberFormat="1" applyFill="1"/>
    <xf numFmtId="39" fontId="6" fillId="0" borderId="0" xfId="2" applyNumberFormat="1" applyFill="1"/>
    <xf numFmtId="39" fontId="0" fillId="3" borderId="2" xfId="0" applyNumberFormat="1" applyFill="1" applyBorder="1"/>
    <xf numFmtId="39" fontId="0" fillId="0" borderId="2" xfId="0" applyNumberFormat="1" applyFill="1" applyBorder="1"/>
    <xf numFmtId="39" fontId="6" fillId="0" borderId="0" xfId="2" applyNumberFormat="1" applyFill="1" applyBorder="1"/>
    <xf numFmtId="39" fontId="0" fillId="0" borderId="0" xfId="0" applyNumberFormat="1" applyFill="1" applyBorder="1"/>
    <xf numFmtId="39" fontId="6" fillId="0" borderId="0" xfId="1" applyNumberFormat="1" applyFill="1"/>
    <xf numFmtId="39" fontId="0" fillId="3" borderId="0" xfId="0" applyNumberFormat="1" applyFill="1"/>
    <xf numFmtId="39" fontId="6" fillId="0" borderId="0" xfId="0" applyNumberFormat="1" applyFont="1" applyAlignment="1">
      <alignment horizontal="right"/>
    </xf>
    <xf numFmtId="39" fontId="6" fillId="0" borderId="0" xfId="0" applyNumberFormat="1" applyFont="1"/>
    <xf numFmtId="39" fontId="6" fillId="0" borderId="0" xfId="0" applyNumberFormat="1" applyFont="1" applyFill="1"/>
    <xf numFmtId="39" fontId="6" fillId="0" borderId="3" xfId="2" applyNumberFormat="1" applyFill="1" applyBorder="1"/>
    <xf numFmtId="39" fontId="0" fillId="0" borderId="0" xfId="0" applyNumberFormat="1" applyAlignment="1">
      <alignment horizontal="right"/>
    </xf>
    <xf numFmtId="39" fontId="5" fillId="4" borderId="0" xfId="0" applyNumberFormat="1" applyFont="1" applyFill="1"/>
    <xf numFmtId="39" fontId="6" fillId="4" borderId="0" xfId="0" applyNumberFormat="1" applyFont="1" applyFill="1"/>
    <xf numFmtId="0" fontId="7" fillId="4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/>
    </xf>
    <xf numFmtId="0" fontId="8" fillId="0" borderId="0" xfId="0" applyFont="1" applyFill="1"/>
    <xf numFmtId="39" fontId="1" fillId="0" borderId="0" xfId="3" applyNumberFormat="1" applyFill="1"/>
    <xf numFmtId="39" fontId="6" fillId="4" borderId="0" xfId="0" quotePrefix="1" applyNumberFormat="1" applyFont="1" applyFill="1" applyAlignment="1">
      <alignment horizontal="left"/>
    </xf>
    <xf numFmtId="39" fontId="6" fillId="4" borderId="0" xfId="2" applyNumberFormat="1" applyFont="1" applyFill="1"/>
    <xf numFmtId="39" fontId="6" fillId="4" borderId="0" xfId="0" applyNumberFormat="1" applyFont="1" applyFill="1" applyAlignment="1">
      <alignment horizontal="center"/>
    </xf>
    <xf numFmtId="0" fontId="9" fillId="4" borderId="0" xfId="0" applyFont="1" applyFill="1"/>
    <xf numFmtId="39" fontId="6" fillId="0" borderId="0" xfId="0" quotePrefix="1" applyNumberFormat="1" applyFont="1" applyFill="1" applyAlignment="1">
      <alignment horizontal="left"/>
    </xf>
    <xf numFmtId="39" fontId="6" fillId="0" borderId="0" xfId="2" applyNumberFormat="1" applyFont="1" applyFill="1"/>
    <xf numFmtId="39" fontId="4" fillId="0" borderId="0" xfId="0" applyNumberFormat="1" applyFont="1" applyFill="1" applyAlignment="1">
      <alignment horizontal="left"/>
    </xf>
    <xf numFmtId="39" fontId="10" fillId="0" borderId="0" xfId="0" quotePrefix="1" applyNumberFormat="1" applyFont="1" applyFill="1" applyAlignment="1">
      <alignment horizontal="left"/>
    </xf>
    <xf numFmtId="39" fontId="10" fillId="0" borderId="0" xfId="0" applyNumberFormat="1" applyFont="1" applyFill="1"/>
    <xf numFmtId="39" fontId="0" fillId="0" borderId="0" xfId="0" quotePrefix="1" applyNumberFormat="1" applyFill="1" applyAlignment="1">
      <alignment horizontal="left"/>
    </xf>
    <xf numFmtId="39" fontId="6" fillId="0" borderId="4" xfId="0" applyNumberFormat="1" applyFont="1" applyBorder="1"/>
    <xf numFmtId="39" fontId="6" fillId="4" borderId="5" xfId="0" applyNumberFormat="1" applyFont="1" applyFill="1" applyBorder="1"/>
    <xf numFmtId="39" fontId="6" fillId="0" borderId="5" xfId="0" applyNumberFormat="1" applyFont="1" applyBorder="1"/>
    <xf numFmtId="39" fontId="4" fillId="0" borderId="0" xfId="0" applyNumberFormat="1" applyFont="1"/>
    <xf numFmtId="39" fontId="0" fillId="0" borderId="0" xfId="0" applyNumberFormat="1"/>
    <xf numFmtId="39" fontId="6" fillId="3" borderId="0" xfId="0" applyNumberFormat="1" applyFont="1" applyFill="1"/>
    <xf numFmtId="39" fontId="6" fillId="0" borderId="2" xfId="0" applyNumberFormat="1" applyFont="1" applyBorder="1"/>
    <xf numFmtId="39" fontId="6" fillId="3" borderId="2" xfId="0" applyNumberFormat="1" applyFont="1" applyFill="1" applyBorder="1"/>
    <xf numFmtId="39" fontId="6" fillId="0" borderId="2" xfId="0" applyNumberFormat="1" applyFont="1" applyFill="1" applyBorder="1"/>
    <xf numFmtId="39" fontId="4" fillId="3" borderId="0" xfId="0" quotePrefix="1" applyNumberFormat="1" applyFont="1" applyFill="1" applyAlignment="1">
      <alignment horizontal="left"/>
    </xf>
    <xf numFmtId="39" fontId="4" fillId="3" borderId="0" xfId="0" applyNumberFormat="1" applyFont="1" applyFill="1"/>
    <xf numFmtId="39" fontId="6" fillId="0" borderId="1" xfId="2" applyNumberFormat="1" applyFill="1" applyBorder="1"/>
    <xf numFmtId="39" fontId="6" fillId="0" borderId="6" xfId="0" applyNumberFormat="1" applyFont="1" applyFill="1" applyBorder="1"/>
    <xf numFmtId="39" fontId="6" fillId="0" borderId="0" xfId="0" applyNumberFormat="1" applyFont="1" applyBorder="1"/>
    <xf numFmtId="39" fontId="5" fillId="0" borderId="0" xfId="0" applyNumberFormat="1" applyFont="1" applyFill="1"/>
    <xf numFmtId="39" fontId="6" fillId="0" borderId="7" xfId="0" applyNumberFormat="1" applyFont="1" applyFill="1" applyBorder="1"/>
    <xf numFmtId="39" fontId="6" fillId="4" borderId="8" xfId="0" applyNumberFormat="1" applyFont="1" applyFill="1" applyBorder="1"/>
    <xf numFmtId="39" fontId="0" fillId="0" borderId="0" xfId="0" applyNumberFormat="1" applyBorder="1"/>
    <xf numFmtId="39" fontId="0" fillId="0" borderId="0" xfId="0" applyNumberFormat="1" applyFill="1" applyAlignment="1">
      <alignment horizontal="right"/>
    </xf>
    <xf numFmtId="39" fontId="6" fillId="0" borderId="4" xfId="0" applyNumberFormat="1" applyFont="1" applyBorder="1" applyAlignment="1">
      <alignment horizontal="center"/>
    </xf>
    <xf numFmtId="39" fontId="6" fillId="0" borderId="5" xfId="0" applyNumberFormat="1" applyFont="1" applyBorder="1" applyAlignment="1">
      <alignment horizontal="center"/>
    </xf>
    <xf numFmtId="39" fontId="6" fillId="4" borderId="6" xfId="0" applyNumberFormat="1" applyFont="1" applyFill="1" applyBorder="1"/>
    <xf numFmtId="39" fontId="6" fillId="3" borderId="5" xfId="0" applyNumberFormat="1" applyFont="1" applyFill="1" applyBorder="1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2" fillId="0" borderId="0" xfId="0" quotePrefix="1" applyNumberFormat="1" applyFont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3" fillId="0" borderId="9" xfId="0" quotePrefix="1" applyNumberFormat="1" applyFont="1" applyBorder="1" applyAlignment="1">
      <alignment horizontal="left"/>
    </xf>
    <xf numFmtId="39" fontId="3" fillId="0" borderId="10" xfId="0" applyNumberFormat="1" applyFont="1" applyBorder="1"/>
    <xf numFmtId="39" fontId="4" fillId="0" borderId="10" xfId="0" applyNumberFormat="1" applyFont="1" applyBorder="1"/>
    <xf numFmtId="39" fontId="0" fillId="0" borderId="11" xfId="0" applyNumberFormat="1" applyBorder="1"/>
    <xf numFmtId="39" fontId="5" fillId="0" borderId="2" xfId="0" applyNumberFormat="1" applyFont="1" applyBorder="1" applyAlignment="1">
      <alignment horizontal="center"/>
    </xf>
    <xf numFmtId="39" fontId="3" fillId="0" borderId="12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3" xfId="0" applyNumberFormat="1" applyBorder="1"/>
    <xf numFmtId="39" fontId="5" fillId="0" borderId="14" xfId="0" applyNumberFormat="1" applyFont="1" applyBorder="1" applyAlignment="1">
      <alignment horizontal="centerContinuous"/>
    </xf>
    <xf numFmtId="39" fontId="5" fillId="0" borderId="15" xfId="0" applyNumberFormat="1" applyFont="1" applyBorder="1" applyAlignment="1">
      <alignment horizontal="centerContinuous"/>
    </xf>
    <xf numFmtId="39" fontId="5" fillId="0" borderId="16" xfId="0" applyNumberFormat="1" applyFont="1" applyBorder="1" applyAlignment="1">
      <alignment horizontal="centerContinuous"/>
    </xf>
    <xf numFmtId="39" fontId="5" fillId="0" borderId="0" xfId="0" applyNumberFormat="1" applyFont="1" applyBorder="1"/>
    <xf numFmtId="0" fontId="0" fillId="0" borderId="9" xfId="0" applyBorder="1"/>
    <xf numFmtId="39" fontId="0" fillId="0" borderId="9" xfId="0" applyNumberFormat="1" applyBorder="1"/>
    <xf numFmtId="39" fontId="0" fillId="0" borderId="10" xfId="0" applyNumberFormat="1" applyBorder="1"/>
    <xf numFmtId="39" fontId="4" fillId="0" borderId="17" xfId="0" quotePrefix="1" applyNumberFormat="1" applyFont="1" applyBorder="1" applyAlignment="1">
      <alignment horizontal="left"/>
    </xf>
    <xf numFmtId="39" fontId="4" fillId="0" borderId="0" xfId="0" quotePrefix="1" applyNumberFormat="1" applyFont="1" applyBorder="1" applyAlignment="1">
      <alignment horizontal="left"/>
    </xf>
    <xf numFmtId="39" fontId="4" fillId="0" borderId="0" xfId="0" applyNumberFormat="1" applyFont="1" applyBorder="1"/>
    <xf numFmtId="0" fontId="0" fillId="0" borderId="0" xfId="0" applyBorder="1"/>
    <xf numFmtId="39" fontId="0" fillId="0" borderId="18" xfId="0" applyNumberFormat="1" applyBorder="1"/>
    <xf numFmtId="39" fontId="0" fillId="0" borderId="17" xfId="0" applyNumberFormat="1" applyBorder="1"/>
    <xf numFmtId="44" fontId="6" fillId="0" borderId="0" xfId="2" applyBorder="1"/>
    <xf numFmtId="44" fontId="6" fillId="0" borderId="18" xfId="2" applyBorder="1"/>
    <xf numFmtId="44" fontId="0" fillId="0" borderId="0" xfId="2" applyFont="1" applyBorder="1"/>
    <xf numFmtId="44" fontId="0" fillId="0" borderId="18" xfId="2" applyFont="1" applyBorder="1"/>
    <xf numFmtId="39" fontId="0" fillId="0" borderId="2" xfId="0" applyNumberFormat="1" applyBorder="1"/>
    <xf numFmtId="39" fontId="4" fillId="0" borderId="17" xfId="0" applyNumberFormat="1" applyFont="1" applyBorder="1"/>
    <xf numFmtId="39" fontId="6" fillId="0" borderId="18" xfId="0" applyNumberFormat="1" applyFont="1" applyBorder="1"/>
    <xf numFmtId="0" fontId="0" fillId="0" borderId="17" xfId="0" applyBorder="1"/>
    <xf numFmtId="44" fontId="6" fillId="0" borderId="3" xfId="2" applyBorder="1"/>
    <xf numFmtId="39" fontId="4" fillId="0" borderId="12" xfId="0" applyNumberFormat="1" applyFont="1" applyBorder="1"/>
    <xf numFmtId="39" fontId="0" fillId="0" borderId="12" xfId="0" applyNumberFormat="1" applyBorder="1"/>
    <xf numFmtId="39" fontId="0" fillId="0" borderId="1" xfId="0" applyNumberFormat="1" applyBorder="1"/>
    <xf numFmtId="39" fontId="4" fillId="0" borderId="0" xfId="0" quotePrefix="1" applyNumberFormat="1" applyFont="1" applyAlignment="1">
      <alignment horizontal="left"/>
    </xf>
    <xf numFmtId="39" fontId="5" fillId="0" borderId="10" xfId="0" applyNumberFormat="1" applyFont="1" applyBorder="1" applyAlignment="1">
      <alignment horizontal="centerContinuous"/>
    </xf>
    <xf numFmtId="39" fontId="5" fillId="0" borderId="11" xfId="0" applyNumberFormat="1" applyFont="1" applyBorder="1" applyAlignment="1">
      <alignment horizontal="centerContinuous"/>
    </xf>
    <xf numFmtId="39" fontId="3" fillId="0" borderId="17" xfId="0" quotePrefix="1" applyNumberFormat="1" applyFont="1" applyBorder="1" applyAlignment="1">
      <alignment horizontal="left"/>
    </xf>
    <xf numFmtId="39" fontId="3" fillId="0" borderId="0" xfId="0" quotePrefix="1" applyNumberFormat="1" applyFont="1" applyBorder="1" applyAlignment="1">
      <alignment horizontal="left"/>
    </xf>
    <xf numFmtId="39" fontId="4" fillId="0" borderId="17" xfId="0" applyNumberFormat="1" applyFont="1" applyBorder="1" applyAlignment="1">
      <alignment horizontal="left"/>
    </xf>
    <xf numFmtId="0" fontId="0" fillId="0" borderId="18" xfId="0" applyBorder="1"/>
    <xf numFmtId="44" fontId="6" fillId="0" borderId="1" xfId="2" applyBorder="1"/>
    <xf numFmtId="39" fontId="4" fillId="0" borderId="18" xfId="0" applyNumberFormat="1" applyFont="1" applyBorder="1"/>
    <xf numFmtId="0" fontId="4" fillId="0" borderId="0" xfId="0" applyFont="1" applyBorder="1"/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LAWFIRE%20SCHEDULE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15200498.110000001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63923789.739999995</v>
          </cell>
        </row>
        <row r="14">
          <cell r="D14" t="str">
            <v>R286 Firefighters Fund</v>
          </cell>
          <cell r="J14">
            <v>18029786.950000003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-48941.45</v>
          </cell>
        </row>
        <row r="21">
          <cell r="D21" t="str">
            <v>R286</v>
          </cell>
          <cell r="J21">
            <v>-13803.99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-697232.2</v>
          </cell>
        </row>
        <row r="28">
          <cell r="D28" t="str">
            <v>R285</v>
          </cell>
          <cell r="J28">
            <v>526798.68999999994</v>
          </cell>
        </row>
        <row r="29">
          <cell r="D29" t="str">
            <v>R286</v>
          </cell>
          <cell r="J29">
            <v>148584.25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60807594.479999997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-48412.479999999996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498272.7</v>
          </cell>
        </row>
        <row r="58">
          <cell r="B58" t="str">
            <v>INVESTMENT INCOME (R771)</v>
          </cell>
          <cell r="K58">
            <v>2362696.2799999998</v>
          </cell>
        </row>
        <row r="60">
          <cell r="B60" t="str">
            <v>OTHER REVENUE</v>
          </cell>
          <cell r="K60">
            <v>6110.11</v>
          </cell>
          <cell r="L60">
            <v>15511325.790000001</v>
          </cell>
        </row>
        <row r="62">
          <cell r="B62" t="str">
            <v>EXPENDITURES (LAW ENFORCEMENT SUMMARY)</v>
          </cell>
        </row>
        <row r="64">
          <cell r="K64">
            <v>47972479.669999994</v>
          </cell>
        </row>
        <row r="66">
          <cell r="B66" t="str">
            <v>CASH BALANCE JANUARY 31, 2024</v>
          </cell>
          <cell r="H66">
            <v>89525410.060000017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32347031.030000001</v>
          </cell>
        </row>
        <row r="77">
          <cell r="J77">
            <v>0</v>
          </cell>
        </row>
        <row r="78">
          <cell r="J78">
            <v>-13654.789999999999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-525901.53999999992</v>
          </cell>
        </row>
        <row r="83">
          <cell r="K83">
            <v>1314972.1100000001</v>
          </cell>
        </row>
        <row r="85">
          <cell r="K85">
            <v>0</v>
          </cell>
          <cell r="L85">
            <v>508747.77</v>
          </cell>
        </row>
        <row r="87">
          <cell r="B87" t="str">
            <v>EXPENDITURES (FIREFIGHTERS SUMMARY)</v>
          </cell>
          <cell r="K87">
            <v>32613699.039999999</v>
          </cell>
        </row>
        <row r="89">
          <cell r="H89">
            <v>39121732.979999989</v>
          </cell>
        </row>
      </sheetData>
      <sheetData sheetId="13"/>
      <sheetData sheetId="14">
        <row r="4">
          <cell r="A4" t="str">
            <v>FOR THE PERIOD FEBRUARY 1, 2024 - FEBRUARY 28, 2024</v>
          </cell>
        </row>
        <row r="11">
          <cell r="H11">
            <v>2265536.2999999998</v>
          </cell>
          <cell r="K11">
            <v>17466034.41</v>
          </cell>
        </row>
        <row r="14">
          <cell r="H14">
            <v>12712890.100000001</v>
          </cell>
          <cell r="K14">
            <v>94666466.789999992</v>
          </cell>
        </row>
        <row r="21">
          <cell r="H21">
            <v>-4295.66</v>
          </cell>
          <cell r="K21">
            <v>-67041.100000000006</v>
          </cell>
        </row>
        <row r="25">
          <cell r="H25">
            <v>0</v>
          </cell>
          <cell r="K25">
            <v>0</v>
          </cell>
        </row>
        <row r="29">
          <cell r="H29">
            <v>7654.2899999999972</v>
          </cell>
          <cell r="K29">
            <v>-14194.97000000003</v>
          </cell>
        </row>
        <row r="30">
          <cell r="H30">
            <v>14981785.030000001</v>
          </cell>
          <cell r="K30">
            <v>112051265.13</v>
          </cell>
        </row>
        <row r="46">
          <cell r="K46">
            <v>73871628.640000001</v>
          </cell>
        </row>
        <row r="48">
          <cell r="B48" t="str">
            <v>CASH BALANCE JANUARY 31, 2024</v>
          </cell>
          <cell r="H48">
            <v>89525410.060000017</v>
          </cell>
        </row>
        <row r="51">
          <cell r="G51">
            <v>13032249.48</v>
          </cell>
          <cell r="J51">
            <v>73839843.959999993</v>
          </cell>
        </row>
        <row r="52">
          <cell r="J52">
            <v>0</v>
          </cell>
        </row>
        <row r="53">
          <cell r="G53">
            <v>-528.97</v>
          </cell>
          <cell r="J53">
            <v>-48941.45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77769.91</v>
          </cell>
          <cell r="J56">
            <v>576042.61</v>
          </cell>
        </row>
        <row r="58">
          <cell r="H58">
            <v>397526.07</v>
          </cell>
          <cell r="K58">
            <v>2760222.3499999996</v>
          </cell>
        </row>
        <row r="60">
          <cell r="K60">
            <v>6110.11</v>
          </cell>
        </row>
        <row r="64">
          <cell r="H64">
            <v>7452171.0600000098</v>
          </cell>
          <cell r="K64">
            <v>55424650.730000004</v>
          </cell>
        </row>
        <row r="66">
          <cell r="B66" t="str">
            <v>CASH BALANCE FEBRUARY 28, 2024</v>
          </cell>
          <cell r="H66">
            <v>95580255.49000001</v>
          </cell>
          <cell r="K66">
            <v>95580255.489999995</v>
          </cell>
        </row>
        <row r="69">
          <cell r="K69">
            <v>38612985.210000001</v>
          </cell>
        </row>
        <row r="71">
          <cell r="H71">
            <v>39121732.979999989</v>
          </cell>
        </row>
        <row r="76">
          <cell r="G76">
            <v>5945626.21</v>
          </cell>
          <cell r="J76">
            <v>38292657.240000002</v>
          </cell>
        </row>
        <row r="77">
          <cell r="J77">
            <v>0</v>
          </cell>
        </row>
        <row r="78">
          <cell r="G78">
            <v>-149.19999999999999</v>
          </cell>
          <cell r="J78">
            <v>-13803.99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-64336.04</v>
          </cell>
          <cell r="J81">
            <v>-590237.57999999996</v>
          </cell>
        </row>
        <row r="83">
          <cell r="H83">
            <v>19610.310000000001</v>
          </cell>
          <cell r="K83">
            <v>1334582.4200000002</v>
          </cell>
        </row>
        <row r="85">
          <cell r="K85">
            <v>0</v>
          </cell>
        </row>
        <row r="87">
          <cell r="H87">
            <v>2187106.6499999985</v>
          </cell>
          <cell r="K87">
            <v>34800805.689999998</v>
          </cell>
        </row>
        <row r="89">
          <cell r="H89">
            <v>42835377.609999992</v>
          </cell>
          <cell r="K89">
            <v>42835377.609999999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zoomScale="90" zoomScaleNormal="90" workbookViewId="0">
      <selection activeCell="O26" sqref="O26:O27"/>
    </sheetView>
  </sheetViews>
  <sheetFormatPr defaultRowHeight="12.75"/>
  <cols>
    <col min="1" max="1" width="2.85546875" style="8" customWidth="1"/>
    <col min="2" max="3" width="3.7109375" style="8" customWidth="1"/>
    <col min="4" max="4" width="5.5703125" style="8" customWidth="1"/>
    <col min="5" max="5" width="29.7109375" style="8" customWidth="1"/>
    <col min="6" max="6" width="14.5703125" style="3" customWidth="1"/>
    <col min="7" max="7" width="14.42578125" style="3" customWidth="1"/>
    <col min="8" max="8" width="15.5703125" style="3" bestFit="1" customWidth="1"/>
    <col min="9" max="9" width="1.7109375" style="3" customWidth="1"/>
    <col min="10" max="10" width="14.5703125" style="3" customWidth="1"/>
    <col min="11" max="11" width="15.140625" style="3" customWidth="1"/>
    <col min="12" max="12" width="19.5703125" style="3" bestFit="1" customWidth="1"/>
    <col min="13" max="13" width="15" style="3" bestFit="1" customWidth="1"/>
    <col min="14" max="14" width="9.140625" style="3"/>
    <col min="15" max="15" width="16.42578125" style="3" customWidth="1"/>
    <col min="16" max="17" width="9.140625" style="3"/>
    <col min="18" max="18" width="17.7109375" style="3" customWidth="1"/>
    <col min="19" max="16384" width="9.140625" style="3"/>
  </cols>
  <sheetData>
    <row r="1" spans="1:1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">
      <c r="A4" s="5" t="s">
        <v>3</v>
      </c>
      <c r="B4" s="6"/>
      <c r="C4" s="6"/>
      <c r="D4" s="6"/>
      <c r="E4" s="6"/>
      <c r="F4" s="6"/>
      <c r="G4" s="2"/>
      <c r="H4" s="2"/>
      <c r="I4" s="2"/>
      <c r="J4" s="2"/>
      <c r="K4" s="2"/>
    </row>
    <row r="5" spans="1:12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2">
      <c r="B7" s="9"/>
      <c r="C7" s="9"/>
      <c r="D7" s="9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2">
      <c r="A8" s="14" t="str">
        <f>+'[1]JAN WKSHT'!A8</f>
        <v>DEPARTMENT OF REVENUE SURTAX RECEIPTS COLLECTED (14E6-130-D130-R000-R284, R285, R286)</v>
      </c>
    </row>
    <row r="9" spans="1:12">
      <c r="B9" s="15" t="str">
        <f>+'[1]JAN WKSHT'!B9</f>
        <v>GROSS RECEIPTS (REVENUE DISTRIBUTION)</v>
      </c>
      <c r="C9" s="15"/>
      <c r="E9" s="3"/>
    </row>
    <row r="10" spans="1:12">
      <c r="B10" s="15"/>
      <c r="C10" s="15" t="str">
        <f>+'[1]JAN WKSHT'!C10</f>
        <v>VOLUNTEER FIRE DEPARTMENT AID</v>
      </c>
      <c r="E10" s="3"/>
    </row>
    <row r="11" spans="1:12">
      <c r="D11" s="15" t="str">
        <f>+'[1]JAN WKSHT'!D11</f>
        <v>R284 Volunteer Fire Dept Aid Fund</v>
      </c>
      <c r="E11" s="3"/>
      <c r="H11" s="16">
        <v>2265536.2999999998</v>
      </c>
      <c r="K11" s="17">
        <f>+H11+'[1]JAN WKSHT'!K11</f>
        <v>17466034.41</v>
      </c>
    </row>
    <row r="12" spans="1:12">
      <c r="C12" s="15" t="str">
        <f>+'[1]JAN WKSHT'!C12</f>
        <v>LAW ENFORCEMENT AND FIREFIGHTERS FUND</v>
      </c>
      <c r="E12" s="3"/>
      <c r="G12" s="17"/>
      <c r="J12" s="17"/>
    </row>
    <row r="13" spans="1:12">
      <c r="D13" s="15" t="str">
        <f>+'[1]JAN WKSHT'!D13</f>
        <v>R285 Law Enforcement Fund</v>
      </c>
      <c r="E13" s="3"/>
      <c r="F13" s="17"/>
      <c r="G13" s="16">
        <v>9916054.2200000007</v>
      </c>
      <c r="J13" s="17">
        <f>+G13+'[1]JAN WKSHT'!J13</f>
        <v>73839843.959999993</v>
      </c>
    </row>
    <row r="14" spans="1:12">
      <c r="D14" s="15" t="str">
        <f>+'[1]JAN WKSHT'!D14</f>
        <v>R286 Firefighters Fund</v>
      </c>
      <c r="E14" s="3"/>
      <c r="G14" s="18">
        <v>2796835.88</v>
      </c>
      <c r="H14" s="19">
        <f>SUM(G13:G14)</f>
        <v>12712890.100000001</v>
      </c>
      <c r="I14" s="17"/>
      <c r="J14" s="19">
        <f>+G14+'[1]JAN WKSHT'!J14</f>
        <v>20826622.830000002</v>
      </c>
      <c r="K14" s="19">
        <f>SUM(J13:J14)</f>
        <v>94666466.789999992</v>
      </c>
    </row>
    <row r="15" spans="1:12">
      <c r="E15" s="3"/>
      <c r="G15" s="20"/>
      <c r="H15" s="17">
        <f>SUM(H11:H14)</f>
        <v>14978426.400000002</v>
      </c>
      <c r="I15" s="17"/>
      <c r="J15" s="21"/>
      <c r="K15" s="17">
        <f>SUM(K11:K14)</f>
        <v>112132501.19999999</v>
      </c>
      <c r="L15" s="3">
        <f>+J51+J76-K15</f>
        <v>0</v>
      </c>
    </row>
    <row r="16" spans="1:12">
      <c r="E16" s="3"/>
      <c r="G16" s="20"/>
      <c r="H16" s="17"/>
      <c r="I16" s="17"/>
      <c r="J16" s="21"/>
      <c r="K16" s="17"/>
    </row>
    <row r="17" spans="2:13">
      <c r="B17" s="15" t="str">
        <f>+'[1]JAN WKSHT'!B17</f>
        <v>OTHER DISTRIBUTIONS (review JVs other than Revenue Distribution)</v>
      </c>
      <c r="E17" s="3"/>
      <c r="G17" s="22"/>
      <c r="H17" s="17"/>
      <c r="I17" s="17"/>
      <c r="K17" s="17"/>
    </row>
    <row r="18" spans="2:13">
      <c r="B18" s="3"/>
      <c r="C18" s="15" t="str">
        <f>+'[1]JAN WKSHT'!C18</f>
        <v>REVENUE REFUNDS</v>
      </c>
      <c r="D18" s="15"/>
      <c r="E18" s="3"/>
    </row>
    <row r="19" spans="2:13">
      <c r="B19" s="3"/>
      <c r="C19" s="15"/>
      <c r="D19" s="15" t="str">
        <f>+'[1]JAN WKSHT'!D19</f>
        <v>R284</v>
      </c>
      <c r="E19" s="3"/>
      <c r="G19" s="16"/>
      <c r="J19" s="17">
        <f>+G19+'[1]JAN WKSHT'!J19</f>
        <v>0</v>
      </c>
    </row>
    <row r="20" spans="2:13">
      <c r="B20" s="3"/>
      <c r="C20" s="15"/>
      <c r="D20" s="15" t="str">
        <f>+'[1]JAN WKSHT'!D20</f>
        <v>R285</v>
      </c>
      <c r="E20" s="3"/>
      <c r="G20" s="23">
        <v>-3350.62</v>
      </c>
      <c r="J20" s="3">
        <f>+G20+'[1]JAN WKSHT'!J20</f>
        <v>-52292.07</v>
      </c>
    </row>
    <row r="21" spans="2:13">
      <c r="B21" s="3"/>
      <c r="C21" s="15"/>
      <c r="D21" s="15" t="str">
        <f>+'[1]JAN WKSHT'!D21</f>
        <v>R286</v>
      </c>
      <c r="E21" s="3"/>
      <c r="G21" s="18">
        <v>-945.04</v>
      </c>
      <c r="H21" s="3">
        <f>SUM(G19:G21)</f>
        <v>-4295.66</v>
      </c>
      <c r="J21" s="19">
        <f>+G21+'[1]JAN WKSHT'!J21</f>
        <v>-14749.029999999999</v>
      </c>
      <c r="K21" s="3">
        <f>SUM(J19:J21)</f>
        <v>-67041.100000000006</v>
      </c>
      <c r="L21" s="3">
        <f>+J52+J53+J77+J78-K21</f>
        <v>4295.6600000000108</v>
      </c>
    </row>
    <row r="22" spans="2:13">
      <c r="B22" s="3"/>
      <c r="C22" s="15" t="str">
        <f>+'[1]JAN WKSHT'!C22</f>
        <v>UNHONORED CHECKS</v>
      </c>
      <c r="E22" s="3"/>
      <c r="L22" s="24"/>
      <c r="M22" s="25"/>
    </row>
    <row r="23" spans="2:13">
      <c r="B23" s="3"/>
      <c r="D23" s="15" t="str">
        <f>+'[1]JAN WKSHT'!D23</f>
        <v>R284</v>
      </c>
      <c r="E23" s="3"/>
      <c r="G23" s="16"/>
      <c r="J23" s="17">
        <f>+G23+'[1]JAN WKSHT'!J23</f>
        <v>0</v>
      </c>
    </row>
    <row r="24" spans="2:13">
      <c r="B24" s="3"/>
      <c r="D24" s="15" t="str">
        <f>+'[1]JAN WKSHT'!D24</f>
        <v>R285</v>
      </c>
      <c r="E24" s="3"/>
      <c r="G24" s="23"/>
      <c r="J24" s="3">
        <f>+G24+'[1]JAN WKSHT'!J24</f>
        <v>0</v>
      </c>
    </row>
    <row r="25" spans="2:13">
      <c r="B25" s="3"/>
      <c r="D25" s="15" t="str">
        <f>+'[1]JAN WKSHT'!D25</f>
        <v>R286</v>
      </c>
      <c r="E25" s="3"/>
      <c r="G25" s="18"/>
      <c r="H25" s="3">
        <f>SUM(G23:G25)</f>
        <v>0</v>
      </c>
      <c r="J25" s="19">
        <f>+G25+'[1]JAN WKSHT'!J25</f>
        <v>0</v>
      </c>
      <c r="K25" s="3">
        <f>SUM(J23:J25)</f>
        <v>0</v>
      </c>
      <c r="L25" s="3">
        <f>+J55+J80-K25</f>
        <v>0</v>
      </c>
    </row>
    <row r="26" spans="2:13">
      <c r="B26" s="3"/>
      <c r="C26" s="15" t="str">
        <f>+'[1]JAN WKSHT'!C26</f>
        <v>RECEIPT ADJUSTMENTS</v>
      </c>
      <c r="E26" s="3"/>
      <c r="H26" s="26"/>
      <c r="I26" s="26"/>
    </row>
    <row r="27" spans="2:13">
      <c r="B27" s="3"/>
      <c r="D27" s="15" t="str">
        <f>+'[1]JAN WKSHT'!D27</f>
        <v>R284</v>
      </c>
      <c r="E27" s="3"/>
      <c r="G27" s="16">
        <v>-55478.93</v>
      </c>
      <c r="J27" s="17">
        <f>+G27+'[1]JAN WKSHT'!J27</f>
        <v>-752711.13</v>
      </c>
    </row>
    <row r="28" spans="2:13">
      <c r="B28" s="3"/>
      <c r="D28" s="15" t="str">
        <f>+'[1]JAN WKSHT'!D28</f>
        <v>R285</v>
      </c>
      <c r="E28" s="3"/>
      <c r="G28" s="23">
        <v>49243.92</v>
      </c>
      <c r="J28" s="3">
        <f>+G28+'[1]JAN WKSHT'!J28</f>
        <v>576042.61</v>
      </c>
    </row>
    <row r="29" spans="2:13">
      <c r="B29" s="3"/>
      <c r="D29" s="15" t="str">
        <f>+'[1]JAN WKSHT'!D29</f>
        <v>R286</v>
      </c>
      <c r="E29" s="3"/>
      <c r="G29" s="18">
        <v>13889.3</v>
      </c>
      <c r="H29" s="19">
        <f>SUM(G27:G29)</f>
        <v>7654.2899999999972</v>
      </c>
      <c r="J29" s="19">
        <f>+G29+'[1]JAN WKSHT'!J29</f>
        <v>162473.54999999999</v>
      </c>
      <c r="K29" s="19">
        <f>SUM(J27:J29)</f>
        <v>-14194.97000000003</v>
      </c>
      <c r="L29" s="3">
        <f>+J56+J81-K29</f>
        <v>5.8207660913467407E-11</v>
      </c>
    </row>
    <row r="30" spans="2:13" ht="13.5" thickBot="1">
      <c r="B30" s="3"/>
      <c r="D30" s="15" t="str">
        <f>+'[1]JAN WKSHT'!D30</f>
        <v>NET RECEIPTS TO BE DISTRIBUTED</v>
      </c>
      <c r="E30" s="3"/>
      <c r="H30" s="27">
        <f>SUM(H15:H29)</f>
        <v>14981785.030000001</v>
      </c>
      <c r="I30" s="20"/>
      <c r="K30" s="27">
        <f>SUM(K15:K29)</f>
        <v>112051265.13</v>
      </c>
      <c r="L30" s="28"/>
      <c r="M30" s="25"/>
    </row>
    <row r="32" spans="2:13">
      <c r="B32" s="15" t="str">
        <f>+'[1]JAN WKSHT'!B32</f>
        <v>TOTAL</v>
      </c>
      <c r="D32" s="3"/>
      <c r="L32" s="25"/>
    </row>
    <row r="33" spans="1:11">
      <c r="C33" s="15" t="str">
        <f>+'[1]JAN WKSHT'!C33</f>
        <v>R284</v>
      </c>
      <c r="D33" s="3"/>
      <c r="G33" s="17">
        <f>+G27+G23+G19+H11</f>
        <v>2210057.3699999996</v>
      </c>
      <c r="J33" s="17">
        <f>+J27+J23+J19+K11</f>
        <v>16713323.279999999</v>
      </c>
    </row>
    <row r="34" spans="1:11">
      <c r="C34" s="15" t="str">
        <f>+'[1]JAN WKSHT'!C34</f>
        <v>R285</v>
      </c>
      <c r="D34" s="3"/>
      <c r="G34" s="3">
        <f>+G28+G24+G20+G13</f>
        <v>9961947.5200000014</v>
      </c>
      <c r="J34" s="3">
        <f>+J28+J24+J20+J13</f>
        <v>74363594.5</v>
      </c>
    </row>
    <row r="35" spans="1:11">
      <c r="C35" s="15" t="str">
        <f>+'[1]JAN WKSHT'!C35</f>
        <v>R286</v>
      </c>
      <c r="D35" s="3"/>
      <c r="G35" s="19">
        <f>+G29+G25+G21+G14</f>
        <v>2809780.1399999997</v>
      </c>
      <c r="H35" s="17">
        <f>SUM(G33:G35)</f>
        <v>14981785.030000001</v>
      </c>
      <c r="J35" s="19">
        <f>+J29+J25+J21+J14</f>
        <v>20974347.350000001</v>
      </c>
      <c r="K35" s="17">
        <f>SUM(J33:J35)</f>
        <v>112051265.13</v>
      </c>
    </row>
    <row r="36" spans="1:11">
      <c r="G36"/>
      <c r="H36"/>
    </row>
    <row r="37" spans="1:11" ht="15">
      <c r="C37" s="29" t="s">
        <v>7</v>
      </c>
      <c r="D37" s="30"/>
      <c r="E37" s="30"/>
      <c r="F37" s="30"/>
      <c r="G37" s="31" t="s">
        <v>8</v>
      </c>
      <c r="H37" s="32">
        <v>2400001414</v>
      </c>
      <c r="J37" s="33"/>
      <c r="K37" s="34"/>
    </row>
    <row r="38" spans="1:11">
      <c r="C38" s="30"/>
      <c r="D38" s="35"/>
      <c r="E38" s="30" t="s">
        <v>9</v>
      </c>
      <c r="F38" s="30"/>
      <c r="G38" s="30"/>
      <c r="H38" s="36">
        <f>SUM(G39:G41)</f>
        <v>4295.66</v>
      </c>
    </row>
    <row r="39" spans="1:11">
      <c r="C39" s="30"/>
      <c r="D39" s="30"/>
      <c r="E39" s="35" t="s">
        <v>10</v>
      </c>
      <c r="F39" s="35"/>
      <c r="G39" s="36">
        <f>-G19</f>
        <v>0</v>
      </c>
      <c r="H39" s="30"/>
    </row>
    <row r="40" spans="1:11">
      <c r="C40" s="30"/>
      <c r="D40" s="30"/>
      <c r="E40" s="35" t="s">
        <v>11</v>
      </c>
      <c r="F40" s="30"/>
      <c r="G40" s="30">
        <f>-G20</f>
        <v>3350.62</v>
      </c>
      <c r="H40" s="30"/>
    </row>
    <row r="41" spans="1:11">
      <c r="C41" s="30"/>
      <c r="D41" s="30"/>
      <c r="E41" s="35" t="s">
        <v>10</v>
      </c>
      <c r="F41" s="30"/>
      <c r="G41" s="30">
        <f>-G21</f>
        <v>945.04</v>
      </c>
      <c r="H41" s="30"/>
    </row>
    <row r="42" spans="1:11">
      <c r="C42" s="29" t="s">
        <v>12</v>
      </c>
      <c r="D42" s="30"/>
      <c r="E42" s="35"/>
      <c r="F42" s="37"/>
      <c r="G42" s="38"/>
      <c r="H42" s="30"/>
    </row>
    <row r="43" spans="1:11">
      <c r="C43" s="30"/>
      <c r="D43" s="30"/>
      <c r="E43" s="35"/>
      <c r="F43" s="30"/>
      <c r="G43" s="36"/>
      <c r="H43" s="30"/>
    </row>
    <row r="44" spans="1:11" ht="8.25" customHeight="1">
      <c r="C44" s="26"/>
      <c r="D44" s="26"/>
      <c r="E44" s="39"/>
      <c r="F44" s="26"/>
      <c r="G44" s="40"/>
      <c r="H44" s="26"/>
    </row>
    <row r="45" spans="1:11">
      <c r="A45" s="14" t="str">
        <f>+'[1]JAN WKSHT'!A45</f>
        <v>LAW ENFORCEMENT FOUNDATION FUND (13DB-525-0000)</v>
      </c>
    </row>
    <row r="46" spans="1:11">
      <c r="A46" s="14"/>
      <c r="B46" s="15" t="str">
        <f>+'[1]JAN WKSHT'!B46</f>
        <v>BALANCE FORWARDED FROM FISCAL YEAR 2023</v>
      </c>
      <c r="K46" s="17">
        <f>+'[1]JAN WKSHT'!K46</f>
        <v>73871628.640000001</v>
      </c>
    </row>
    <row r="47" spans="1:11">
      <c r="A47" s="14"/>
      <c r="K47" s="17"/>
    </row>
    <row r="48" spans="1:11">
      <c r="B48" s="41" t="str">
        <f>+'[1]JAN WKSHT'!B66</f>
        <v>CASH BALANCE JANUARY 31, 2024</v>
      </c>
      <c r="H48" s="17">
        <f>+'[1]JAN WKSHT'!H66</f>
        <v>89525410.060000017</v>
      </c>
      <c r="I48" s="17"/>
    </row>
    <row r="49" spans="2:14">
      <c r="B49" s="15"/>
      <c r="H49" s="17"/>
      <c r="I49" s="17"/>
    </row>
    <row r="50" spans="2:14">
      <c r="B50" s="15" t="str">
        <f>+'[1]JAN WKSHT'!B50</f>
        <v>REVENUE DISTRIBUTION INCOME (REVENUE DETAIL WORKSHEET):</v>
      </c>
      <c r="H50" s="42" t="s">
        <v>13</v>
      </c>
      <c r="K50" s="42" t="s">
        <v>13</v>
      </c>
      <c r="L50" s="26"/>
    </row>
    <row r="51" spans="2:14">
      <c r="C51" s="15" t="str">
        <f>+'[1]JAN WKSHT'!C51</f>
        <v>REVENUE DISTRIBUTION (N114)</v>
      </c>
      <c r="G51" s="16">
        <v>13032249.48</v>
      </c>
      <c r="H51" s="43">
        <f>+H14*0.78</f>
        <v>9916054.2780000009</v>
      </c>
      <c r="J51" s="17">
        <f>+G51+'[1]JAN WKSHT'!J51</f>
        <v>73839843.959999993</v>
      </c>
      <c r="K51" s="43">
        <f>+K14*0.78</f>
        <v>73839844.096199989</v>
      </c>
    </row>
    <row r="52" spans="2:14">
      <c r="C52" s="15" t="str">
        <f>+'[1]JAN WKSHT'!C52</f>
        <v>REVENUE REFUNDS:  PRIOR YEAR</v>
      </c>
      <c r="G52" s="23"/>
      <c r="J52" s="3">
        <f>+G52+'[1]JAN WKSHT'!J52</f>
        <v>0</v>
      </c>
    </row>
    <row r="53" spans="2:14">
      <c r="C53" s="15" t="str">
        <f>+'[1]JAN WKSHT'!C53</f>
        <v>REVENUE REFUNDS:  CURRENT YEAR</v>
      </c>
      <c r="G53" s="23">
        <v>-528.97</v>
      </c>
      <c r="J53" s="3">
        <f>+G53+'[1]JAN WKSHT'!J53</f>
        <v>-48941.45</v>
      </c>
    </row>
    <row r="54" spans="2:14">
      <c r="C54" s="15" t="str">
        <f>+'[1]JAN WKSHT'!C54</f>
        <v>REFUND OF PRIOR YEAR DISBURSEMENTS (R881)</v>
      </c>
      <c r="G54" s="23"/>
      <c r="J54" s="3">
        <f>+G54+'[1]JAN WKSHT'!J54</f>
        <v>0</v>
      </c>
    </row>
    <row r="55" spans="2:14">
      <c r="C55" s="15" t="str">
        <f>+'[1]JAN WKSHT'!C55</f>
        <v>UNHONORED CHECKS</v>
      </c>
      <c r="G55" s="23"/>
      <c r="J55" s="3">
        <f>+G55+'[1]JAN WKSHT'!J55</f>
        <v>0</v>
      </c>
      <c r="M55" s="44"/>
      <c r="N55" s="21"/>
    </row>
    <row r="56" spans="2:14">
      <c r="C56" s="15" t="str">
        <f>+'[1]JAN WKSHT'!C56</f>
        <v>RECEIPT ADJUSTMENTS</v>
      </c>
      <c r="G56" s="18">
        <v>77769.91</v>
      </c>
      <c r="H56" s="3">
        <f>SUM(G51:G56)</f>
        <v>13109490.42</v>
      </c>
      <c r="J56" s="19">
        <f>+G56+'[1]JAN WKSHT'!J56</f>
        <v>576042.61</v>
      </c>
      <c r="K56" s="3">
        <f>SUM(J51:J56)</f>
        <v>74366945.11999999</v>
      </c>
      <c r="N56" s="21"/>
    </row>
    <row r="57" spans="2:14">
      <c r="N57" s="21"/>
    </row>
    <row r="58" spans="2:14">
      <c r="B58" s="15" t="str">
        <f>+'[1]JAN WKSHT'!B58</f>
        <v>INVESTMENT INCOME (R771)</v>
      </c>
      <c r="C58" s="3"/>
      <c r="H58" s="23">
        <v>397526.07</v>
      </c>
      <c r="K58" s="3">
        <f>+H58+'[1]JAN WKSHT'!K58</f>
        <v>2760222.3499999996</v>
      </c>
      <c r="N58" s="21"/>
    </row>
    <row r="59" spans="2:14">
      <c r="L59" s="45" t="s">
        <v>14</v>
      </c>
      <c r="M59" s="44"/>
      <c r="N59" s="21"/>
    </row>
    <row r="60" spans="2:14">
      <c r="B60" s="15" t="str">
        <f>+'[1]JAN WKSHT'!B60</f>
        <v>OTHER REVENUE</v>
      </c>
      <c r="H60" s="23"/>
      <c r="K60" s="3">
        <f>+H60+'[1]JAN WKSHT'!K60</f>
        <v>6110.11</v>
      </c>
      <c r="L60" s="46">
        <f>6055782.15+'[1]JAN WKSHT'!L60</f>
        <v>21567107.940000001</v>
      </c>
      <c r="N60" s="21"/>
    </row>
    <row r="61" spans="2:14">
      <c r="L61" s="47" t="s">
        <v>15</v>
      </c>
      <c r="M61" s="44"/>
      <c r="N61" s="21"/>
    </row>
    <row r="62" spans="2:14">
      <c r="B62" s="15" t="str">
        <f>+'[1]JAN WKSHT'!B62</f>
        <v>EXPENDITURES (LAW ENFORCEMENT SUMMARY)</v>
      </c>
      <c r="H62" s="21"/>
      <c r="I62" s="21"/>
      <c r="J62" s="21"/>
      <c r="K62" s="21"/>
      <c r="L62" s="47">
        <f>+K46</f>
        <v>73871628.640000001</v>
      </c>
      <c r="N62" s="21"/>
    </row>
    <row r="63" spans="2:14">
      <c r="B63" s="15"/>
      <c r="C63" s="48" t="str">
        <f>+'[1]AUG WKSHT'!C63</f>
        <v>CASH EXPENDITURES</v>
      </c>
      <c r="D63" s="48"/>
      <c r="E63" s="48"/>
      <c r="F63" s="49"/>
      <c r="G63" s="49"/>
      <c r="H63" s="25"/>
      <c r="I63" s="25"/>
      <c r="J63" s="50">
        <v>55566169.640000001</v>
      </c>
      <c r="K63" s="25"/>
      <c r="L63" s="47" t="s">
        <v>16</v>
      </c>
      <c r="N63" s="21"/>
    </row>
    <row r="64" spans="2:14">
      <c r="B64" s="15"/>
      <c r="C64" s="48" t="str">
        <f>+'[1]AUG WKSHT'!C64</f>
        <v>ACCRUED EXPENDITURES</v>
      </c>
      <c r="D64" s="48"/>
      <c r="E64" s="48"/>
      <c r="F64" s="49"/>
      <c r="G64" s="49"/>
      <c r="H64" s="51">
        <f>+K64-'[1]JAN WKSHT'!K64</f>
        <v>7452171.0600000098</v>
      </c>
      <c r="I64" s="25"/>
      <c r="J64" s="52">
        <v>-141518.91</v>
      </c>
      <c r="K64" s="53">
        <f>SUM(J63:J64)</f>
        <v>55424650.730000004</v>
      </c>
      <c r="L64" s="47">
        <f>+J64</f>
        <v>-141518.91</v>
      </c>
      <c r="N64" s="21"/>
    </row>
    <row r="65" spans="1:14">
      <c r="L65" s="47" t="s">
        <v>17</v>
      </c>
      <c r="M65" s="25" t="s">
        <v>18</v>
      </c>
      <c r="N65" s="21"/>
    </row>
    <row r="66" spans="1:14" ht="13.5" thickBot="1">
      <c r="B66" s="54" t="s">
        <v>19</v>
      </c>
      <c r="C66" s="55"/>
      <c r="D66" s="55"/>
      <c r="E66" s="55"/>
      <c r="H66" s="56">
        <f>+H48+H56+H58+H60-H64</f>
        <v>95580255.49000001</v>
      </c>
      <c r="K66" s="56">
        <f>+K46+K56+K58+K60-K64</f>
        <v>95580255.489999995</v>
      </c>
      <c r="L66" s="57">
        <f>+L60+L62-L64</f>
        <v>95580255.489999995</v>
      </c>
      <c r="M66" s="25">
        <f>L66-K66</f>
        <v>0</v>
      </c>
      <c r="N66" s="21"/>
    </row>
    <row r="67" spans="1:14" ht="6.75" customHeight="1" thickBot="1">
      <c r="L67" s="58"/>
      <c r="M67" s="25"/>
      <c r="N67" s="21"/>
    </row>
    <row r="68" spans="1:14">
      <c r="A68" s="14" t="str">
        <f>+'[1]JAN WKSHT'!A68</f>
        <v>FIREFIGHTERS FOUNDATION FUND (1341-470-UNIT-PK00)</v>
      </c>
      <c r="G68" s="59"/>
      <c r="L68" s="60" t="s">
        <v>20</v>
      </c>
      <c r="M68" s="25"/>
      <c r="N68" s="21"/>
    </row>
    <row r="69" spans="1:14" ht="13.5" thickBot="1">
      <c r="A69" s="15"/>
      <c r="B69" s="8" t="str">
        <f>+B46</f>
        <v>BALANCE FORWARDED FROM FISCAL YEAR 2023</v>
      </c>
      <c r="K69" s="17">
        <f>+'[1]JAN WKSHT'!K69</f>
        <v>38612985.210000001</v>
      </c>
      <c r="L69" s="61">
        <f>+J51-J13</f>
        <v>0</v>
      </c>
      <c r="M69" s="25"/>
      <c r="N69" s="21"/>
    </row>
    <row r="70" spans="1:14">
      <c r="A70" s="9" t="s">
        <v>21</v>
      </c>
      <c r="K70" s="17"/>
      <c r="L70" s="62"/>
      <c r="M70" s="25"/>
      <c r="N70" s="21"/>
    </row>
    <row r="71" spans="1:14">
      <c r="B71" s="15" t="str">
        <f>+B48</f>
        <v>CASH BALANCE JANUARY 31, 2024</v>
      </c>
      <c r="G71" s="63" t="s">
        <v>22</v>
      </c>
      <c r="H71" s="17">
        <f>+'[1]JAN WKSHT'!H89</f>
        <v>39121732.979999989</v>
      </c>
      <c r="I71" s="17"/>
      <c r="L71" s="49"/>
      <c r="M71" s="25"/>
      <c r="N71" s="21"/>
    </row>
    <row r="72" spans="1:14">
      <c r="B72" s="15"/>
      <c r="H72" s="17"/>
      <c r="I72" s="17"/>
      <c r="L72" s="49"/>
      <c r="M72" s="25"/>
      <c r="N72" s="21"/>
    </row>
    <row r="73" spans="1:14">
      <c r="B73" s="41" t="str">
        <f>+B50</f>
        <v>REVENUE DISTRIBUTION INCOME (REVENUE DETAIL WORKSHEET):</v>
      </c>
      <c r="L73" s="49"/>
      <c r="M73" s="25"/>
      <c r="N73" s="21"/>
    </row>
    <row r="74" spans="1:14">
      <c r="C74" s="15" t="str">
        <f>+C51</f>
        <v>REVENUE DISTRIBUTION (N114)</v>
      </c>
      <c r="H74" s="42" t="s">
        <v>23</v>
      </c>
      <c r="K74" s="42"/>
      <c r="L74" s="49"/>
      <c r="M74" s="25"/>
      <c r="N74" s="21"/>
    </row>
    <row r="75" spans="1:14">
      <c r="C75" s="15"/>
      <c r="D75" s="15" t="str">
        <f>+'[1]JAN WKSHT'!D75</f>
        <v>FIREFIGHTERS FUND</v>
      </c>
      <c r="F75" s="16">
        <v>3675762.75</v>
      </c>
      <c r="G75" s="40" t="s">
        <v>22</v>
      </c>
      <c r="H75" s="43">
        <f>+H14*0.22</f>
        <v>2796835.8220000002</v>
      </c>
      <c r="J75" s="17"/>
      <c r="K75" s="43"/>
      <c r="L75" s="64" t="s">
        <v>24</v>
      </c>
      <c r="M75" s="25"/>
      <c r="N75" s="21"/>
    </row>
    <row r="76" spans="1:14">
      <c r="C76" s="15"/>
      <c r="D76" s="15" t="str">
        <f>+'[1]JAN WKSHT'!D76</f>
        <v>VOLUNTEER FIRE DEPT AID</v>
      </c>
      <c r="F76" s="18">
        <v>2269863.46</v>
      </c>
      <c r="G76" s="17">
        <f>SUM(F75:F76)</f>
        <v>5945626.21</v>
      </c>
      <c r="J76" s="17">
        <f>+G76+'[1]JAN WKSHT'!J76</f>
        <v>38292657.240000002</v>
      </c>
      <c r="L76" s="47">
        <f>+K11+J14</f>
        <v>38292657.240000002</v>
      </c>
      <c r="M76" s="25"/>
      <c r="N76" s="21"/>
    </row>
    <row r="77" spans="1:14">
      <c r="C77" s="15" t="str">
        <f>+C52</f>
        <v>REVENUE REFUNDS:  PRIOR YEAR</v>
      </c>
      <c r="G77" s="23"/>
      <c r="J77" s="3">
        <f>+G77+'[1]JAN WKSHT'!J77</f>
        <v>0</v>
      </c>
      <c r="L77" s="65" t="s">
        <v>20</v>
      </c>
      <c r="M77" s="25"/>
      <c r="N77" s="21"/>
    </row>
    <row r="78" spans="1:14">
      <c r="C78" s="8" t="str">
        <f>+C53</f>
        <v>REVENUE REFUNDS:  CURRENT YEAR</v>
      </c>
      <c r="G78" s="23">
        <v>-149.19999999999999</v>
      </c>
      <c r="J78" s="3">
        <f>+G78+'[1]JAN WKSHT'!J78</f>
        <v>-13803.99</v>
      </c>
      <c r="L78" s="66"/>
      <c r="M78" s="25"/>
      <c r="N78" s="21"/>
    </row>
    <row r="79" spans="1:14">
      <c r="C79" s="15" t="str">
        <f>+C54</f>
        <v>REFUND OF PRIOR YEAR DISBURSEMENTS (R881)</v>
      </c>
      <c r="G79" s="23"/>
      <c r="J79" s="3">
        <f>+G79+'[1]JAN WKSHT'!J79</f>
        <v>0</v>
      </c>
      <c r="L79" s="49"/>
      <c r="M79" s="25"/>
      <c r="N79" s="21"/>
    </row>
    <row r="80" spans="1:14">
      <c r="C80" s="8" t="str">
        <f>+C55</f>
        <v>UNHONORED CHECKS</v>
      </c>
      <c r="G80" s="23"/>
      <c r="J80" s="3">
        <f>+G80+'[1]JAN WKSHT'!J80</f>
        <v>0</v>
      </c>
      <c r="L80" s="49"/>
      <c r="M80" s="25"/>
      <c r="N80" s="21"/>
    </row>
    <row r="81" spans="2:14">
      <c r="C81" s="8" t="str">
        <f>+C56</f>
        <v>RECEIPT ADJUSTMENTS</v>
      </c>
      <c r="G81" s="18">
        <v>-64336.04</v>
      </c>
      <c r="H81" s="3">
        <f>SUM(G75:G81)</f>
        <v>5881140.9699999997</v>
      </c>
      <c r="J81" s="19">
        <f>+G81+'[1]JAN WKSHT'!J81</f>
        <v>-590237.57999999996</v>
      </c>
      <c r="K81" s="3">
        <f>SUM(J76:J81)</f>
        <v>37688615.670000002</v>
      </c>
      <c r="L81" s="49"/>
      <c r="M81" s="25"/>
      <c r="N81" s="21"/>
    </row>
    <row r="82" spans="2:14">
      <c r="L82" s="49"/>
      <c r="M82" s="25"/>
      <c r="N82" s="21"/>
    </row>
    <row r="83" spans="2:14">
      <c r="B83" s="15" t="str">
        <f>+B58</f>
        <v>INVESTMENT INCOME (R771)</v>
      </c>
      <c r="C83" s="3"/>
      <c r="H83" s="23">
        <v>19610.310000000001</v>
      </c>
      <c r="K83" s="3">
        <f>+H83+'[1]JAN WKSHT'!K83</f>
        <v>1334582.4200000002</v>
      </c>
      <c r="L83" s="49"/>
      <c r="M83" s="25"/>
      <c r="N83" s="21"/>
    </row>
    <row r="84" spans="2:14">
      <c r="L84" s="45" t="s">
        <v>14</v>
      </c>
      <c r="M84" s="25"/>
      <c r="N84" s="21"/>
    </row>
    <row r="85" spans="2:14">
      <c r="B85" s="15" t="str">
        <f>+B60</f>
        <v>OTHER REVENUE</v>
      </c>
      <c r="C85" s="3"/>
      <c r="H85" s="23"/>
      <c r="K85" s="3">
        <f>+H85+'[1]JAN WKSHT'!K85</f>
        <v>0</v>
      </c>
      <c r="L85" s="67">
        <f>3713644.63+'[1]JAN WKSHT'!L85</f>
        <v>4222392.4000000004</v>
      </c>
      <c r="M85" s="25"/>
      <c r="N85" s="21"/>
    </row>
    <row r="86" spans="2:14">
      <c r="L86" s="47" t="s">
        <v>15</v>
      </c>
      <c r="M86" s="25"/>
      <c r="N86" s="21"/>
    </row>
    <row r="87" spans="2:14">
      <c r="B87" s="15" t="str">
        <f>+'[1]JAN WKSHT'!B87</f>
        <v>EXPENDITURES (FIREFIGHTERS SUMMARY)</v>
      </c>
      <c r="G87" s="63" t="s">
        <v>22</v>
      </c>
      <c r="H87" s="19">
        <f>+K87-'[1]JAN WKSHT'!K87</f>
        <v>2187106.6499999985</v>
      </c>
      <c r="K87" s="18">
        <v>34800805.689999998</v>
      </c>
      <c r="L87" s="47">
        <f>+K69</f>
        <v>38612985.210000001</v>
      </c>
      <c r="M87" s="25"/>
      <c r="N87" s="21"/>
    </row>
    <row r="88" spans="2:14">
      <c r="L88" s="47" t="s">
        <v>17</v>
      </c>
      <c r="M88" s="25" t="s">
        <v>18</v>
      </c>
      <c r="N88" s="21"/>
    </row>
    <row r="89" spans="2:14" ht="13.5" thickBot="1">
      <c r="B89" s="8" t="str">
        <f>+B66</f>
        <v>CASH BALANCE FEBRUARY 28, 2024</v>
      </c>
      <c r="H89" s="56">
        <f>+H71+H81+H83+H85-H87</f>
        <v>42835377.609999992</v>
      </c>
      <c r="K89" s="56">
        <f>+K69+K81+K83+K85-K87</f>
        <v>42835377.609999999</v>
      </c>
      <c r="L89" s="57">
        <f>+L85+L87</f>
        <v>42835377.609999999</v>
      </c>
      <c r="M89" s="25">
        <f>L89-K89</f>
        <v>0</v>
      </c>
      <c r="N89" s="21"/>
    </row>
    <row r="90" spans="2:14">
      <c r="L90" s="49"/>
    </row>
    <row r="91" spans="2:14">
      <c r="L91" s="49"/>
    </row>
  </sheetData>
  <printOptions horizontalCentered="1" verticalCentered="1"/>
  <pageMargins left="0.25" right="0.25" top="0.75" bottom="0.75" header="0.3" footer="0.3"/>
  <pageSetup scale="62" orientation="portrait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O14" sqref="O14"/>
    </sheetView>
  </sheetViews>
  <sheetFormatPr defaultRowHeight="12.75"/>
  <cols>
    <col min="1" max="1" width="1.7109375" style="48" customWidth="1"/>
    <col min="2" max="4" width="3.7109375" style="48" customWidth="1"/>
    <col min="5" max="5" width="29.7109375" style="48" customWidth="1"/>
    <col min="6" max="6" width="14.7109375" style="49" customWidth="1"/>
    <col min="7" max="7" width="1.7109375" style="49" customWidth="1"/>
    <col min="8" max="9" width="14.7109375" style="49" customWidth="1"/>
    <col min="10" max="11" width="1.7109375" style="49" customWidth="1"/>
    <col min="12" max="12" width="14.7109375" style="49" customWidth="1"/>
    <col min="13" max="13" width="15.85546875" style="49" customWidth="1"/>
    <col min="14" max="14" width="1.7109375" style="49" customWidth="1"/>
    <col min="15" max="15" width="10.28515625" style="49" customWidth="1"/>
    <col min="16" max="16384" width="9.140625" style="49"/>
  </cols>
  <sheetData>
    <row r="1" spans="1:15" ht="15">
      <c r="A1" s="68" t="str">
        <f>+'[1]JUL WKSHT'!A1</f>
        <v>COMMONWEALTH OF KENTUCKY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5">
      <c r="A2" s="70" t="str">
        <f>+'[1]JUL WKSHT'!A2</f>
        <v>LAW ENFORCEMENT FOUNDATION AND FIREFIGHTERS FOUNDATION FUNDS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15">
      <c r="A3" s="70" t="str">
        <f>+[1]JUL!A3</f>
        <v>SURTAX RECEIPTS SCHEDULE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">
      <c r="A4" s="70" t="str">
        <f>+'[1]FEB WKSHT'!A4</f>
        <v>FOR THE PERIOD FEBRUARY 1, 2024 - FEBRUARY 28, 2024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4.9000000000000004" customHeight="1" thickBo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3.5" thickBot="1"/>
    <row r="7" spans="1:15" ht="13.5" thickBot="1">
      <c r="A7" s="72" t="str">
        <f>+[1]JUL!A7</f>
        <v>DEPARTMENT OF REVENUE SURTAX RECEIPTS COLLECTED</v>
      </c>
      <c r="B7" s="73"/>
      <c r="C7" s="73"/>
      <c r="D7" s="73"/>
      <c r="E7" s="74"/>
      <c r="F7" s="75"/>
      <c r="G7" s="62"/>
      <c r="H7"/>
      <c r="I7"/>
      <c r="J7"/>
      <c r="K7"/>
      <c r="L7"/>
      <c r="M7"/>
      <c r="N7"/>
      <c r="O7" s="76" t="s">
        <v>6</v>
      </c>
    </row>
    <row r="8" spans="1:15" ht="13.5" thickBot="1">
      <c r="A8" s="77"/>
      <c r="B8" s="78"/>
      <c r="C8" s="78"/>
      <c r="D8" s="78"/>
      <c r="E8" s="79"/>
      <c r="F8" s="80"/>
      <c r="G8" s="81" t="s">
        <v>4</v>
      </c>
      <c r="H8" s="82"/>
      <c r="I8" s="82"/>
      <c r="J8" s="83"/>
      <c r="K8" s="81" t="s">
        <v>5</v>
      </c>
      <c r="L8" s="82"/>
      <c r="M8" s="82"/>
      <c r="N8" s="83"/>
      <c r="O8" s="84"/>
    </row>
    <row r="9" spans="1:15">
      <c r="A9" s="85"/>
      <c r="B9" s="74"/>
      <c r="C9" s="74"/>
      <c r="D9" s="74"/>
      <c r="E9" s="74"/>
      <c r="F9" s="75"/>
      <c r="G9" s="86"/>
      <c r="H9" s="87"/>
      <c r="I9" s="87"/>
      <c r="J9" s="75"/>
      <c r="K9" s="86"/>
      <c r="L9" s="87"/>
      <c r="M9" s="87"/>
      <c r="N9" s="75"/>
    </row>
    <row r="10" spans="1:15">
      <c r="A10" s="88"/>
      <c r="B10" s="89" t="str">
        <f>+[1]JUL!B10</f>
        <v>GROSS RECEIPTS:</v>
      </c>
      <c r="C10" s="89"/>
      <c r="D10" s="90"/>
      <c r="E10" s="91"/>
      <c r="F10" s="92"/>
      <c r="G10" s="93"/>
      <c r="H10" s="62"/>
      <c r="I10" s="94"/>
      <c r="J10" s="95"/>
      <c r="K10" s="93"/>
      <c r="L10" s="62"/>
      <c r="M10" s="94"/>
      <c r="N10" s="95"/>
    </row>
    <row r="11" spans="1:15">
      <c r="A11" s="88"/>
      <c r="B11" s="89"/>
      <c r="C11" s="89" t="str">
        <f>+[1]JUL!C11</f>
        <v>VOLUNTEER FIRE DEPARTMENT AID</v>
      </c>
      <c r="D11" s="90"/>
      <c r="E11" s="91"/>
      <c r="F11" s="92"/>
      <c r="G11" s="93"/>
      <c r="H11" s="96">
        <f>+'[1]FEB WKSHT'!H11</f>
        <v>2265536.2999999998</v>
      </c>
      <c r="I11" s="96"/>
      <c r="J11" s="97"/>
      <c r="K11" s="93"/>
      <c r="L11" s="96">
        <f>+'[1]FEB WKSHT'!K11</f>
        <v>17466034.41</v>
      </c>
      <c r="M11" s="96"/>
      <c r="N11" s="97"/>
    </row>
    <row r="12" spans="1:15">
      <c r="A12" s="88"/>
      <c r="B12" s="89"/>
      <c r="C12" s="89" t="str">
        <f>+[1]JUL!C12</f>
        <v>LAW ENFORCEMENT AND FIREFIGHTERS FUND</v>
      </c>
      <c r="D12" s="90"/>
      <c r="E12" s="91"/>
      <c r="F12" s="92"/>
      <c r="G12" s="93"/>
      <c r="H12" s="98">
        <f>+'[1]FEB WKSHT'!H14</f>
        <v>12712890.100000001</v>
      </c>
      <c r="I12" s="96">
        <f>SUM(H11:H12)</f>
        <v>14978426.400000002</v>
      </c>
      <c r="J12" s="97"/>
      <c r="K12" s="93"/>
      <c r="L12" s="98">
        <f>+'[1]FEB WKSHT'!K14</f>
        <v>94666466.789999992</v>
      </c>
      <c r="M12" s="96">
        <f>SUM(L11:L12)</f>
        <v>112132501.19999999</v>
      </c>
      <c r="N12" s="97"/>
    </row>
    <row r="13" spans="1:15">
      <c r="A13" s="88"/>
      <c r="B13" s="89" t="str">
        <f>+[1]JUL!B13</f>
        <v>REVENUE REFUNDS</v>
      </c>
      <c r="C13" s="91"/>
      <c r="D13" s="89"/>
      <c r="E13" s="91"/>
      <c r="F13" s="92"/>
      <c r="G13" s="93"/>
      <c r="H13" s="62"/>
      <c r="I13" s="62">
        <f>+'[1]FEB WKSHT'!H21</f>
        <v>-4295.66</v>
      </c>
      <c r="J13" s="92"/>
      <c r="K13" s="93"/>
      <c r="L13" s="62"/>
      <c r="M13" s="62">
        <f>+'[1]FEB WKSHT'!K21</f>
        <v>-67041.100000000006</v>
      </c>
      <c r="N13" s="92"/>
    </row>
    <row r="14" spans="1:15">
      <c r="A14" s="99"/>
      <c r="B14" s="89" t="str">
        <f>+[1]JUL!B14</f>
        <v>UNHONORED CHECKS</v>
      </c>
      <c r="C14" s="91"/>
      <c r="D14" s="90"/>
      <c r="E14" s="91"/>
      <c r="F14" s="92"/>
      <c r="G14" s="93"/>
      <c r="H14" s="62"/>
      <c r="I14" s="62">
        <f>+'[1]FEB WKSHT'!H25</f>
        <v>0</v>
      </c>
      <c r="J14" s="92"/>
      <c r="K14" s="93"/>
      <c r="L14" s="62"/>
      <c r="M14" s="62">
        <f>+'[1]FEB WKSHT'!K25</f>
        <v>0</v>
      </c>
      <c r="N14" s="92"/>
    </row>
    <row r="15" spans="1:15">
      <c r="A15" s="99"/>
      <c r="B15" s="89" t="str">
        <f>+[1]JUL!B15</f>
        <v>RECEIPT ADJUSTMENTS</v>
      </c>
      <c r="C15" s="91"/>
      <c r="D15" s="90"/>
      <c r="E15" s="91"/>
      <c r="F15" s="92"/>
      <c r="G15" s="93"/>
      <c r="H15" s="62"/>
      <c r="I15" s="58">
        <f>+'[1]FEB WKSHT'!H29</f>
        <v>7654.2899999999972</v>
      </c>
      <c r="J15" s="100"/>
      <c r="K15" s="93"/>
      <c r="L15" s="62"/>
      <c r="M15" s="58">
        <f>+'[1]FEB WKSHT'!K29</f>
        <v>-14194.97000000003</v>
      </c>
      <c r="N15" s="100"/>
    </row>
    <row r="16" spans="1:15" ht="13.5" thickBot="1">
      <c r="A16" s="101"/>
      <c r="B16" s="91"/>
      <c r="C16" s="89" t="str">
        <f>+[1]JUL!C16</f>
        <v>NET RECEIPTS TO BE DISTRIBUTED</v>
      </c>
      <c r="D16" s="91"/>
      <c r="E16" s="91"/>
      <c r="F16" s="92"/>
      <c r="G16" s="93"/>
      <c r="H16" s="62"/>
      <c r="I16" s="102">
        <f>SUM(I10:I15)</f>
        <v>14981785.030000001</v>
      </c>
      <c r="J16" s="95"/>
      <c r="K16" s="93"/>
      <c r="L16" s="62"/>
      <c r="M16" s="102">
        <f>SUM(M10:M15)</f>
        <v>112051265.13</v>
      </c>
      <c r="N16" s="95"/>
      <c r="O16" s="49">
        <f>+I16-'[1]FEB WKSHT'!H30</f>
        <v>0</v>
      </c>
    </row>
    <row r="17" spans="1:15" ht="13.5" thickBot="1">
      <c r="A17" s="103"/>
      <c r="B17" s="79"/>
      <c r="C17" s="79"/>
      <c r="D17" s="79"/>
      <c r="E17" s="79"/>
      <c r="F17" s="80"/>
      <c r="G17" s="104"/>
      <c r="H17" s="105"/>
      <c r="I17" s="105"/>
      <c r="J17" s="80"/>
      <c r="K17" s="104"/>
      <c r="L17" s="105"/>
      <c r="M17" s="105"/>
      <c r="N17" s="80"/>
      <c r="O17" s="49">
        <f>+M16-'[1]FEB WKSHT'!K30</f>
        <v>0</v>
      </c>
    </row>
    <row r="18" spans="1:15" ht="13.5" thickBot="1">
      <c r="E18" s="106"/>
    </row>
    <row r="19" spans="1:15" ht="13.5" thickBot="1">
      <c r="A19" s="72" t="str">
        <f>+[1]JUL!A19</f>
        <v>LAW ENFORCEMENT FOUNDATION FUND</v>
      </c>
      <c r="B19" s="73"/>
      <c r="C19" s="73"/>
      <c r="D19" s="73"/>
      <c r="E19" s="74"/>
      <c r="F19" s="75"/>
      <c r="G19" s="62"/>
      <c r="H19"/>
      <c r="I19"/>
      <c r="J19"/>
      <c r="K19"/>
      <c r="L19"/>
      <c r="M19"/>
      <c r="N19"/>
    </row>
    <row r="20" spans="1:15" ht="13.5" thickBot="1">
      <c r="A20" s="77"/>
      <c r="B20" s="78"/>
      <c r="C20" s="78"/>
      <c r="D20" s="78"/>
      <c r="E20" s="79"/>
      <c r="F20" s="80"/>
      <c r="G20" s="81" t="s">
        <v>4</v>
      </c>
      <c r="H20" s="82"/>
      <c r="I20" s="82"/>
      <c r="J20" s="83"/>
      <c r="K20" s="81" t="s">
        <v>5</v>
      </c>
      <c r="L20" s="82"/>
      <c r="M20" s="82"/>
      <c r="N20" s="83"/>
    </row>
    <row r="21" spans="1:15">
      <c r="A21" s="72"/>
      <c r="B21" s="74"/>
      <c r="C21" s="74"/>
      <c r="D21" s="74"/>
      <c r="E21" s="74"/>
      <c r="F21" s="75"/>
      <c r="G21" s="86"/>
      <c r="H21" s="107"/>
      <c r="I21" s="107"/>
      <c r="J21" s="108"/>
      <c r="K21" s="86"/>
      <c r="L21" s="107"/>
      <c r="M21" s="107"/>
      <c r="N21" s="108"/>
    </row>
    <row r="22" spans="1:15">
      <c r="A22" s="99"/>
      <c r="B22" s="89" t="str">
        <f>+[1]JUL!B22</f>
        <v>BALANCE FORWARDED FROM FISCAL YEAR 2023</v>
      </c>
      <c r="C22" s="91"/>
      <c r="D22" s="90"/>
      <c r="E22" s="90"/>
      <c r="F22" s="92"/>
      <c r="G22" s="93"/>
      <c r="H22" s="62"/>
      <c r="I22" s="62"/>
      <c r="J22" s="92"/>
      <c r="K22" s="93"/>
      <c r="L22" s="62"/>
      <c r="M22" s="96">
        <f>+'[1]FEB WKSHT'!K46</f>
        <v>73871628.640000001</v>
      </c>
      <c r="N22" s="92"/>
    </row>
    <row r="23" spans="1:15">
      <c r="A23" s="109"/>
      <c r="B23" s="110"/>
      <c r="C23" s="90"/>
      <c r="D23" s="90"/>
      <c r="E23" s="90"/>
      <c r="F23" s="92"/>
      <c r="G23" s="93"/>
      <c r="H23" s="62"/>
      <c r="I23" s="62"/>
      <c r="J23" s="92"/>
      <c r="K23" s="93"/>
      <c r="L23" s="62"/>
      <c r="M23" s="62"/>
      <c r="N23" s="92"/>
    </row>
    <row r="24" spans="1:15">
      <c r="A24" s="88"/>
      <c r="B24" s="89" t="str">
        <f>+'[1]FEB WKSHT'!B48</f>
        <v>CASH BALANCE JANUARY 31, 2024</v>
      </c>
      <c r="C24" s="91"/>
      <c r="D24" s="90"/>
      <c r="E24" s="90"/>
      <c r="F24" s="92"/>
      <c r="G24" s="93"/>
      <c r="H24" s="62"/>
      <c r="I24" s="94">
        <f>+'[1]FEB WKSHT'!H48</f>
        <v>89525410.060000017</v>
      </c>
      <c r="J24" s="95"/>
      <c r="K24" s="93"/>
      <c r="L24" s="62"/>
      <c r="M24" s="94"/>
      <c r="N24" s="95"/>
    </row>
    <row r="25" spans="1:15">
      <c r="A25" s="99"/>
      <c r="B25" s="90"/>
      <c r="C25" s="89"/>
      <c r="D25" s="90"/>
      <c r="E25" s="90"/>
      <c r="F25" s="92"/>
      <c r="G25" s="93"/>
      <c r="H25" s="62"/>
      <c r="I25" s="94"/>
      <c r="J25" s="95"/>
      <c r="K25" s="93"/>
      <c r="L25" s="62"/>
      <c r="M25" s="94"/>
      <c r="N25" s="95"/>
    </row>
    <row r="26" spans="1:15">
      <c r="A26" s="111"/>
      <c r="B26" s="89" t="str">
        <f>+[1]JUL!B26</f>
        <v>REVENUE DISTRIBUTION INCOME:</v>
      </c>
      <c r="C26" s="90"/>
      <c r="D26" s="90"/>
      <c r="E26" s="90"/>
      <c r="F26" s="92"/>
      <c r="G26" s="93"/>
      <c r="H26" s="62"/>
      <c r="I26" s="62"/>
      <c r="J26" s="92"/>
      <c r="K26" s="93"/>
      <c r="L26" s="62"/>
      <c r="M26" s="62"/>
      <c r="N26" s="92"/>
    </row>
    <row r="27" spans="1:15">
      <c r="A27" s="99"/>
      <c r="B27" s="90"/>
      <c r="C27" s="89" t="str">
        <f>+[1]JUL!C27</f>
        <v>REVENUE DISTRIBUTION</v>
      </c>
      <c r="D27" s="90"/>
      <c r="E27" s="90"/>
      <c r="F27" s="92"/>
      <c r="G27" s="93"/>
      <c r="H27" s="94">
        <f>+'[1]FEB WKSHT'!G51</f>
        <v>13032249.48</v>
      </c>
      <c r="I27" s="91"/>
      <c r="J27" s="112"/>
      <c r="K27" s="93"/>
      <c r="L27" s="94">
        <f>+'[1]FEB WKSHT'!J51</f>
        <v>73839843.959999993</v>
      </c>
      <c r="M27" s="91"/>
      <c r="N27" s="112"/>
    </row>
    <row r="28" spans="1:15">
      <c r="A28" s="99"/>
      <c r="B28" s="90"/>
      <c r="C28" s="89" t="str">
        <f>+[1]JUL!C28</f>
        <v>REVENUE REFUNDS:  PRIOR YEAR</v>
      </c>
      <c r="D28" s="90"/>
      <c r="E28" s="90"/>
      <c r="F28" s="92"/>
      <c r="G28" s="93"/>
      <c r="H28" s="62">
        <f>+'[1]FEB WKSHT'!G52</f>
        <v>0</v>
      </c>
      <c r="I28" s="91"/>
      <c r="J28" s="112"/>
      <c r="K28" s="93"/>
      <c r="L28" s="62">
        <f>+'[1]FEB WKSHT'!J52</f>
        <v>0</v>
      </c>
      <c r="M28" s="91"/>
      <c r="N28" s="112"/>
    </row>
    <row r="29" spans="1:15">
      <c r="A29" s="99"/>
      <c r="B29" s="90"/>
      <c r="C29" s="89" t="str">
        <f>+[1]JUL!C29</f>
        <v>REVENUE REFUNDS:  CURRENT YEAR</v>
      </c>
      <c r="D29" s="90"/>
      <c r="E29" s="90"/>
      <c r="F29" s="92"/>
      <c r="G29" s="93"/>
      <c r="H29" s="62">
        <f>+'[1]FEB WKSHT'!G53</f>
        <v>-528.97</v>
      </c>
      <c r="I29" s="91"/>
      <c r="J29" s="112"/>
      <c r="K29" s="93"/>
      <c r="L29" s="62">
        <f>+'[1]FEB WKSHT'!J53</f>
        <v>-48941.45</v>
      </c>
      <c r="M29" s="91"/>
      <c r="N29" s="112"/>
    </row>
    <row r="30" spans="1:15">
      <c r="A30" s="99"/>
      <c r="B30" s="90"/>
      <c r="C30" s="89" t="str">
        <f>+[1]JUL!C30</f>
        <v>REFUND OF PRIOR YEAR DISBURSEMENTS</v>
      </c>
      <c r="D30" s="90"/>
      <c r="E30" s="90"/>
      <c r="F30" s="92"/>
      <c r="G30" s="93"/>
      <c r="H30" s="62">
        <f>+'[1]FEB WKSHT'!G54</f>
        <v>0</v>
      </c>
      <c r="I30" s="91"/>
      <c r="J30" s="112"/>
      <c r="K30" s="93"/>
      <c r="L30" s="62">
        <f>+'[1]FEB WKSHT'!J54</f>
        <v>0</v>
      </c>
      <c r="M30" s="91"/>
      <c r="N30" s="112"/>
    </row>
    <row r="31" spans="1:15">
      <c r="A31" s="99"/>
      <c r="B31" s="90"/>
      <c r="C31" s="89" t="str">
        <f>+[1]JUL!C31</f>
        <v>UNHONORED CHECKS</v>
      </c>
      <c r="D31" s="90"/>
      <c r="E31" s="90"/>
      <c r="F31" s="92"/>
      <c r="G31" s="93"/>
      <c r="H31" s="62">
        <f>+'[1]FEB WKSHT'!G55</f>
        <v>0</v>
      </c>
      <c r="I31" s="91"/>
      <c r="J31" s="112"/>
      <c r="K31" s="93"/>
      <c r="L31" s="62">
        <f>+'[1]FEB WKSHT'!J55</f>
        <v>0</v>
      </c>
      <c r="M31" s="91"/>
      <c r="N31" s="112"/>
    </row>
    <row r="32" spans="1:15">
      <c r="A32" s="99"/>
      <c r="B32" s="90"/>
      <c r="C32" s="89" t="str">
        <f>+[1]JUL!C32</f>
        <v>RECEIPT ADJUSTMENTS</v>
      </c>
      <c r="D32" s="90"/>
      <c r="E32" s="90"/>
      <c r="F32" s="92"/>
      <c r="G32" s="93"/>
      <c r="H32" s="98">
        <f>+'[1]FEB WKSHT'!G56</f>
        <v>77769.91</v>
      </c>
      <c r="I32" s="62">
        <f>SUM(H27:H32)</f>
        <v>13109490.42</v>
      </c>
      <c r="J32" s="92"/>
      <c r="K32" s="93"/>
      <c r="L32" s="98">
        <f>+'[1]FEB WKSHT'!J56</f>
        <v>576042.61</v>
      </c>
      <c r="M32" s="62">
        <f>SUM(L27:L32)</f>
        <v>74366945.11999999</v>
      </c>
      <c r="N32" s="92"/>
    </row>
    <row r="33" spans="1:15">
      <c r="A33" s="99"/>
      <c r="B33" s="90"/>
      <c r="C33" s="90"/>
      <c r="D33" s="90"/>
      <c r="E33" s="90"/>
      <c r="F33" s="92"/>
      <c r="G33" s="93"/>
      <c r="H33" s="62"/>
      <c r="I33" s="62"/>
      <c r="J33" s="92"/>
      <c r="K33" s="93"/>
      <c r="L33" s="62"/>
      <c r="M33" s="62"/>
      <c r="N33" s="92"/>
    </row>
    <row r="34" spans="1:15">
      <c r="A34" s="88"/>
      <c r="B34" s="89" t="str">
        <f>+[1]JUL!B34</f>
        <v>INVESTMENT INCOME</v>
      </c>
      <c r="C34" s="91"/>
      <c r="D34" s="90"/>
      <c r="E34" s="90"/>
      <c r="F34" s="92"/>
      <c r="G34" s="93"/>
      <c r="H34" s="62"/>
      <c r="I34" s="62">
        <f>+'[1]FEB WKSHT'!H58</f>
        <v>397526.07</v>
      </c>
      <c r="J34" s="92"/>
      <c r="K34" s="93"/>
      <c r="L34" s="62"/>
      <c r="M34" s="62">
        <f>+'[1]FEB WKSHT'!K58</f>
        <v>2760222.3499999996</v>
      </c>
      <c r="N34" s="92"/>
    </row>
    <row r="35" spans="1:15">
      <c r="A35" s="99"/>
      <c r="B35" s="90"/>
      <c r="C35" s="90"/>
      <c r="D35" s="90"/>
      <c r="E35" s="90"/>
      <c r="F35" s="92"/>
      <c r="G35" s="93"/>
      <c r="H35" s="62"/>
      <c r="I35" s="62"/>
      <c r="J35" s="92"/>
      <c r="K35" s="93"/>
      <c r="L35" s="62"/>
      <c r="M35" s="62"/>
      <c r="N35" s="92"/>
    </row>
    <row r="36" spans="1:15">
      <c r="A36" s="99"/>
      <c r="B36" s="89" t="str">
        <f>+[1]JUL!B36</f>
        <v>OTHER REVENUE</v>
      </c>
      <c r="C36" s="91"/>
      <c r="D36" s="90"/>
      <c r="E36" s="90"/>
      <c r="F36" s="92"/>
      <c r="G36" s="93"/>
      <c r="H36" s="62"/>
      <c r="I36" s="62">
        <f>+'[1]FEB WKSHT'!H60</f>
        <v>0</v>
      </c>
      <c r="J36" s="92"/>
      <c r="K36" s="93"/>
      <c r="L36" s="62"/>
      <c r="M36" s="62">
        <f>+'[1]FEB WKSHT'!K60</f>
        <v>6110.11</v>
      </c>
      <c r="N36" s="92"/>
    </row>
    <row r="37" spans="1:15">
      <c r="A37" s="99"/>
      <c r="B37" s="90"/>
      <c r="C37" s="90"/>
      <c r="D37" s="90"/>
      <c r="E37" s="90"/>
      <c r="F37" s="92"/>
      <c r="G37" s="93"/>
      <c r="H37" s="62"/>
      <c r="I37" s="62"/>
      <c r="J37" s="92"/>
      <c r="K37" s="93"/>
      <c r="L37" s="62"/>
      <c r="M37" s="62"/>
      <c r="N37" s="92"/>
    </row>
    <row r="38" spans="1:15">
      <c r="A38" s="88"/>
      <c r="B38" s="89" t="str">
        <f>+[1]JUL!B38</f>
        <v>EXPENDITURES</v>
      </c>
      <c r="C38" s="90"/>
      <c r="D38" s="90"/>
      <c r="E38" s="90"/>
      <c r="F38" s="92"/>
      <c r="G38" s="93"/>
      <c r="H38" s="62"/>
      <c r="I38" s="98">
        <f>+'[1]FEB WKSHT'!H64</f>
        <v>7452171.0600000098</v>
      </c>
      <c r="J38" s="92"/>
      <c r="K38" s="93"/>
      <c r="L38" s="62"/>
      <c r="M38" s="98">
        <f>+'[1]FEB WKSHT'!K64</f>
        <v>55424650.730000004</v>
      </c>
      <c r="N38" s="92"/>
    </row>
    <row r="39" spans="1:15">
      <c r="A39" s="99"/>
      <c r="B39" s="90"/>
      <c r="C39" s="90"/>
      <c r="D39" s="90"/>
      <c r="E39" s="90"/>
      <c r="F39" s="92"/>
      <c r="G39" s="93"/>
      <c r="H39" s="62"/>
      <c r="I39" s="62"/>
      <c r="J39" s="92"/>
      <c r="K39" s="93"/>
      <c r="L39" s="62"/>
      <c r="M39" s="62"/>
      <c r="N39" s="92"/>
    </row>
    <row r="40" spans="1:15" ht="13.5" thickBot="1">
      <c r="A40" s="88"/>
      <c r="B40" s="89" t="str">
        <f>+'[1]FEB WKSHT'!B66</f>
        <v>CASH BALANCE FEBRUARY 28, 2024</v>
      </c>
      <c r="C40" s="90"/>
      <c r="D40" s="90"/>
      <c r="E40" s="90"/>
      <c r="F40" s="92"/>
      <c r="G40" s="93"/>
      <c r="H40" s="62"/>
      <c r="I40" s="113">
        <f>+I24+I32+I34+I36-I38</f>
        <v>95580255.49000001</v>
      </c>
      <c r="J40" s="95"/>
      <c r="K40" s="93"/>
      <c r="L40" s="62"/>
      <c r="M40" s="113">
        <f>+M22+M32+M34+M36-M38</f>
        <v>95580255.489999995</v>
      </c>
      <c r="N40" s="95"/>
      <c r="O40" s="49">
        <f>+I40-'[1]FEB WKSHT'!H66</f>
        <v>0</v>
      </c>
    </row>
    <row r="41" spans="1:15" ht="13.5" thickBot="1">
      <c r="A41" s="103"/>
      <c r="B41" s="79"/>
      <c r="C41" s="79"/>
      <c r="D41" s="79"/>
      <c r="E41" s="79"/>
      <c r="F41" s="80"/>
      <c r="G41" s="104"/>
      <c r="H41" s="105"/>
      <c r="I41" s="105"/>
      <c r="J41" s="80"/>
      <c r="K41" s="104"/>
      <c r="L41" s="105"/>
      <c r="M41" s="105"/>
      <c r="N41" s="80"/>
      <c r="O41" s="49">
        <f>+M40-'[1]FEB WKSHT'!K66</f>
        <v>0</v>
      </c>
    </row>
    <row r="42" spans="1:15" ht="13.5" thickBot="1"/>
    <row r="43" spans="1:15" ht="13.5" thickBot="1">
      <c r="A43" s="72" t="str">
        <f>+[1]JUL!A43</f>
        <v>FIREFIGHTERS FOUNDATION FUND</v>
      </c>
      <c r="B43" s="74"/>
      <c r="C43" s="74"/>
      <c r="D43" s="74"/>
      <c r="E43" s="74"/>
      <c r="F43" s="75"/>
      <c r="G43" s="62"/>
    </row>
    <row r="44" spans="1:15" ht="13.5" thickBot="1">
      <c r="A44" s="77"/>
      <c r="B44" s="79"/>
      <c r="C44" s="79"/>
      <c r="D44" s="79"/>
      <c r="E44" s="79"/>
      <c r="F44" s="80"/>
      <c r="G44" s="81" t="s">
        <v>4</v>
      </c>
      <c r="H44" s="82"/>
      <c r="I44" s="82"/>
      <c r="J44" s="83"/>
      <c r="K44" s="81" t="s">
        <v>5</v>
      </c>
      <c r="L44" s="82"/>
      <c r="M44" s="82"/>
      <c r="N44" s="83"/>
    </row>
    <row r="45" spans="1:15">
      <c r="A45" s="72"/>
      <c r="B45" s="74"/>
      <c r="C45" s="74"/>
      <c r="D45" s="74"/>
      <c r="E45" s="74"/>
      <c r="F45" s="75"/>
      <c r="G45" s="86"/>
      <c r="H45" s="107"/>
      <c r="I45" s="107"/>
      <c r="J45" s="108"/>
      <c r="K45" s="86"/>
      <c r="L45" s="107"/>
      <c r="M45" s="107"/>
      <c r="N45" s="108"/>
    </row>
    <row r="46" spans="1:15">
      <c r="A46" s="99">
        <f>+A22</f>
        <v>0</v>
      </c>
      <c r="B46" s="89" t="str">
        <f>+B22</f>
        <v>BALANCE FORWARDED FROM FISCAL YEAR 2023</v>
      </c>
      <c r="C46" s="90"/>
      <c r="D46" s="90"/>
      <c r="E46" s="90"/>
      <c r="F46" s="92"/>
      <c r="G46" s="93"/>
      <c r="H46" s="62"/>
      <c r="I46" s="62"/>
      <c r="J46" s="92"/>
      <c r="K46" s="93"/>
      <c r="L46" s="62"/>
      <c r="M46" s="96">
        <f>+'[1]FEB WKSHT'!K69</f>
        <v>38612985.210000001</v>
      </c>
      <c r="N46" s="92"/>
    </row>
    <row r="47" spans="1:15">
      <c r="A47" s="109"/>
      <c r="B47" s="90"/>
      <c r="C47" s="90"/>
      <c r="D47" s="90"/>
      <c r="E47" s="90"/>
      <c r="F47" s="92"/>
      <c r="G47" s="93"/>
      <c r="H47" s="62"/>
      <c r="I47" s="62"/>
      <c r="J47" s="92"/>
      <c r="K47" s="93"/>
      <c r="L47" s="62"/>
      <c r="M47" s="62"/>
      <c r="N47" s="92"/>
    </row>
    <row r="48" spans="1:15">
      <c r="A48" s="88">
        <f>+A24</f>
        <v>0</v>
      </c>
      <c r="B48" s="90" t="str">
        <f>+B24</f>
        <v>CASH BALANCE JANUARY 31, 2024</v>
      </c>
      <c r="C48" s="90"/>
      <c r="D48" s="90"/>
      <c r="E48" s="90"/>
      <c r="F48" s="114"/>
      <c r="G48" s="93"/>
      <c r="H48" s="62"/>
      <c r="I48" s="94">
        <f>+'[1]FEB WKSHT'!H71</f>
        <v>39121732.979999989</v>
      </c>
      <c r="J48" s="95"/>
      <c r="K48" s="93"/>
      <c r="L48" s="62"/>
      <c r="M48" s="94"/>
      <c r="N48" s="95"/>
    </row>
    <row r="49" spans="1:15">
      <c r="A49" s="99"/>
      <c r="B49" s="89"/>
      <c r="C49" s="90"/>
      <c r="D49" s="90"/>
      <c r="E49" s="90"/>
      <c r="F49" s="114"/>
      <c r="G49" s="93"/>
      <c r="H49" s="62"/>
      <c r="I49" s="94"/>
      <c r="J49" s="95"/>
      <c r="K49" s="93"/>
      <c r="L49" s="62"/>
      <c r="M49" s="94"/>
      <c r="N49" s="95"/>
    </row>
    <row r="50" spans="1:15">
      <c r="A50" s="111">
        <f>+A26</f>
        <v>0</v>
      </c>
      <c r="B50" s="89" t="str">
        <f>+[1]JUL!B50</f>
        <v>REVENUE DISTRIBUTION INCOME:</v>
      </c>
      <c r="C50" s="115"/>
      <c r="D50" s="90"/>
      <c r="E50" s="90"/>
      <c r="F50" s="114"/>
      <c r="G50" s="93"/>
      <c r="H50" s="62"/>
      <c r="I50" s="62"/>
      <c r="J50" s="92"/>
      <c r="K50" s="93"/>
      <c r="L50" s="62"/>
      <c r="M50" s="62"/>
      <c r="N50" s="92"/>
    </row>
    <row r="51" spans="1:15">
      <c r="A51" s="99"/>
      <c r="B51" s="89"/>
      <c r="C51" s="89" t="str">
        <f>+[1]JUL!C51</f>
        <v>REVENUE DISTRIBUTION</v>
      </c>
      <c r="D51" s="90"/>
      <c r="E51" s="90"/>
      <c r="F51" s="114"/>
      <c r="G51" s="93"/>
      <c r="H51" s="94">
        <f>+'[1]FEB WKSHT'!G76</f>
        <v>5945626.21</v>
      </c>
      <c r="I51" s="91"/>
      <c r="J51" s="112"/>
      <c r="K51" s="93"/>
      <c r="L51" s="94">
        <f>+'[1]FEB WKSHT'!J76</f>
        <v>38292657.240000002</v>
      </c>
      <c r="M51" s="91"/>
      <c r="N51" s="112"/>
    </row>
    <row r="52" spans="1:15">
      <c r="A52" s="99"/>
      <c r="B52" s="89"/>
      <c r="C52" s="89" t="str">
        <f>+[1]JUL!C52</f>
        <v>REVENUE REFUNDS:  PRIOR YEAR</v>
      </c>
      <c r="D52" s="90"/>
      <c r="E52" s="90"/>
      <c r="F52" s="114"/>
      <c r="G52" s="93"/>
      <c r="H52" s="62">
        <f>+'[1]FEB WKSHT'!G77</f>
        <v>0</v>
      </c>
      <c r="I52" s="91"/>
      <c r="J52" s="112"/>
      <c r="K52" s="93"/>
      <c r="L52" s="62">
        <f>+'[1]FEB WKSHT'!J77</f>
        <v>0</v>
      </c>
      <c r="M52" s="91"/>
      <c r="N52" s="112"/>
    </row>
    <row r="53" spans="1:15">
      <c r="A53" s="99"/>
      <c r="B53" s="90"/>
      <c r="C53" s="89" t="str">
        <f>+[1]JUL!C53</f>
        <v>REVENUE REFUNDS:  CURRENT YEAR</v>
      </c>
      <c r="D53" s="90"/>
      <c r="E53" s="90"/>
      <c r="F53" s="114"/>
      <c r="G53" s="93"/>
      <c r="H53" s="62">
        <f>+'[1]FEB WKSHT'!G78</f>
        <v>-149.19999999999999</v>
      </c>
      <c r="I53" s="91"/>
      <c r="J53" s="112"/>
      <c r="K53" s="93"/>
      <c r="L53" s="62">
        <f>+'[1]FEB WKSHT'!J78</f>
        <v>-13803.99</v>
      </c>
      <c r="M53" s="91"/>
      <c r="N53" s="112"/>
    </row>
    <row r="54" spans="1:15">
      <c r="A54" s="99"/>
      <c r="B54" s="89"/>
      <c r="C54" s="89" t="str">
        <f>+[1]JUL!C54</f>
        <v>REFUND OF PRIOR YEAR DISBURSEMENTS</v>
      </c>
      <c r="D54" s="90"/>
      <c r="E54" s="90"/>
      <c r="F54" s="114"/>
      <c r="G54" s="93"/>
      <c r="H54" s="62">
        <f>+'[1]FEB WKSHT'!G79</f>
        <v>0</v>
      </c>
      <c r="I54" s="91"/>
      <c r="J54" s="112"/>
      <c r="K54" s="93"/>
      <c r="L54" s="62">
        <f>+'[1]FEB WKSHT'!J79</f>
        <v>0</v>
      </c>
      <c r="M54" s="91"/>
      <c r="N54" s="112"/>
    </row>
    <row r="55" spans="1:15">
      <c r="A55" s="99"/>
      <c r="B55" s="90"/>
      <c r="C55" s="89" t="str">
        <f>+[1]JUL!C55</f>
        <v>UNHONORED CHECKS</v>
      </c>
      <c r="D55" s="90"/>
      <c r="E55" s="90"/>
      <c r="F55" s="114"/>
      <c r="G55" s="93"/>
      <c r="H55" s="62">
        <f>+'[1]FEB WKSHT'!G80</f>
        <v>0</v>
      </c>
      <c r="I55" s="91"/>
      <c r="J55" s="112"/>
      <c r="K55" s="93"/>
      <c r="L55" s="62">
        <f>+'[1]FEB WKSHT'!J80</f>
        <v>0</v>
      </c>
      <c r="M55" s="91"/>
      <c r="N55" s="112"/>
    </row>
    <row r="56" spans="1:15">
      <c r="A56" s="99"/>
      <c r="B56" s="90"/>
      <c r="C56" s="89" t="str">
        <f>+[1]JUL!C56</f>
        <v>RECEIPT ADJUSTMENTS</v>
      </c>
      <c r="D56" s="90"/>
      <c r="E56" s="90"/>
      <c r="F56" s="114"/>
      <c r="G56" s="93"/>
      <c r="H56" s="98">
        <f>+'[1]FEB WKSHT'!G81</f>
        <v>-64336.04</v>
      </c>
      <c r="I56" s="62">
        <f>SUM(H51:H56)</f>
        <v>5881140.9699999997</v>
      </c>
      <c r="J56" s="92"/>
      <c r="K56" s="93"/>
      <c r="L56" s="98">
        <f>+'[1]FEB WKSHT'!J81</f>
        <v>-590237.57999999996</v>
      </c>
      <c r="M56" s="62">
        <f>SUM(L51:L56)</f>
        <v>37688615.670000002</v>
      </c>
      <c r="N56" s="92"/>
    </row>
    <row r="57" spans="1:15">
      <c r="A57" s="99"/>
      <c r="B57" s="90"/>
      <c r="C57" s="90"/>
      <c r="D57" s="90"/>
      <c r="E57" s="90"/>
      <c r="F57" s="114"/>
      <c r="G57" s="93"/>
      <c r="H57" s="62"/>
      <c r="I57" s="62"/>
      <c r="J57" s="92"/>
      <c r="K57" s="93"/>
      <c r="L57" s="62"/>
      <c r="M57" s="62"/>
      <c r="N57" s="92"/>
    </row>
    <row r="58" spans="1:15">
      <c r="A58" s="88">
        <f>+A34</f>
        <v>0</v>
      </c>
      <c r="B58" s="89" t="str">
        <f>+[1]JUL!B58</f>
        <v>INVESTMENT INCOME</v>
      </c>
      <c r="C58" s="115"/>
      <c r="D58" s="90"/>
      <c r="E58" s="90"/>
      <c r="F58" s="114"/>
      <c r="G58" s="93"/>
      <c r="H58" s="62"/>
      <c r="I58" s="62">
        <f>+'[1]FEB WKSHT'!H83</f>
        <v>19610.310000000001</v>
      </c>
      <c r="J58" s="92"/>
      <c r="K58" s="93"/>
      <c r="L58" s="62"/>
      <c r="M58" s="62">
        <f>+'[1]FEB WKSHT'!K83</f>
        <v>1334582.4200000002</v>
      </c>
      <c r="N58" s="92"/>
    </row>
    <row r="59" spans="1:15">
      <c r="A59" s="99"/>
      <c r="B59" s="90"/>
      <c r="C59" s="90"/>
      <c r="D59" s="90"/>
      <c r="E59" s="90"/>
      <c r="F59" s="114"/>
      <c r="G59" s="93"/>
      <c r="H59" s="62"/>
      <c r="I59" s="62"/>
      <c r="J59" s="92"/>
      <c r="K59" s="93"/>
      <c r="L59" s="62"/>
      <c r="M59" s="62"/>
      <c r="N59" s="92"/>
    </row>
    <row r="60" spans="1:15">
      <c r="A60" s="99"/>
      <c r="B60" s="89" t="str">
        <f>+[1]JUL!B60</f>
        <v>OTHER REVENUE</v>
      </c>
      <c r="C60" s="115"/>
      <c r="D60" s="90"/>
      <c r="E60" s="90"/>
      <c r="F60" s="114"/>
      <c r="G60" s="93"/>
      <c r="H60" s="62"/>
      <c r="I60" s="62">
        <f>+'[1]FEB WKSHT'!H85</f>
        <v>0</v>
      </c>
      <c r="J60" s="92"/>
      <c r="K60" s="93"/>
      <c r="L60" s="62"/>
      <c r="M60" s="62">
        <f>+'[1]FEB WKSHT'!K85</f>
        <v>0</v>
      </c>
      <c r="N60" s="92"/>
    </row>
    <row r="61" spans="1:15">
      <c r="A61" s="99"/>
      <c r="B61" s="90"/>
      <c r="C61" s="90"/>
      <c r="D61" s="90"/>
      <c r="E61" s="90"/>
      <c r="F61" s="114"/>
      <c r="G61" s="93"/>
      <c r="H61" s="62"/>
      <c r="I61" s="62"/>
      <c r="J61" s="92"/>
      <c r="K61" s="93"/>
      <c r="L61" s="62"/>
      <c r="M61" s="62"/>
      <c r="N61" s="92"/>
    </row>
    <row r="62" spans="1:15">
      <c r="A62" s="99"/>
      <c r="B62" s="89" t="str">
        <f>+[1]JUL!B62</f>
        <v>EXPENDITURES</v>
      </c>
      <c r="C62" s="90"/>
      <c r="D62" s="90"/>
      <c r="E62" s="90"/>
      <c r="F62" s="114"/>
      <c r="G62" s="93"/>
      <c r="H62" s="62"/>
      <c r="I62" s="98">
        <f>+'[1]FEB WKSHT'!H87</f>
        <v>2187106.6499999985</v>
      </c>
      <c r="J62" s="92"/>
      <c r="K62" s="93"/>
      <c r="L62" s="62"/>
      <c r="M62" s="98">
        <f>+'[1]FEB WKSHT'!K87</f>
        <v>34800805.689999998</v>
      </c>
      <c r="N62" s="92"/>
    </row>
    <row r="63" spans="1:15">
      <c r="A63" s="99"/>
      <c r="B63" s="90"/>
      <c r="C63" s="90"/>
      <c r="D63" s="90"/>
      <c r="E63" s="90"/>
      <c r="F63" s="114"/>
      <c r="G63" s="93"/>
      <c r="H63" s="62"/>
      <c r="I63" s="62"/>
      <c r="J63" s="92"/>
      <c r="K63" s="93"/>
      <c r="L63" s="62"/>
      <c r="M63" s="62"/>
      <c r="N63" s="92"/>
      <c r="O63" s="49">
        <f>+I64-'[1]FEB WKSHT'!H89</f>
        <v>0</v>
      </c>
    </row>
    <row r="64" spans="1:15" ht="13.5" thickBot="1">
      <c r="A64" s="99">
        <f>+A38</f>
        <v>0</v>
      </c>
      <c r="B64" s="89" t="str">
        <f>+B40</f>
        <v>CASH BALANCE FEBRUARY 28, 2024</v>
      </c>
      <c r="C64" s="90"/>
      <c r="D64" s="90"/>
      <c r="E64" s="90"/>
      <c r="F64" s="114"/>
      <c r="G64" s="93"/>
      <c r="H64" s="62"/>
      <c r="I64" s="113">
        <f>+I48+I56+I58+I60-I62</f>
        <v>42835377.609999992</v>
      </c>
      <c r="J64" s="95"/>
      <c r="K64" s="93"/>
      <c r="L64" s="62"/>
      <c r="M64" s="113">
        <f>+M46+M56+M58+M60-M62</f>
        <v>42835377.609999999</v>
      </c>
      <c r="N64" s="95"/>
      <c r="O64" s="49">
        <f>+M64-'[1]FEB WKSHT'!K89</f>
        <v>0</v>
      </c>
    </row>
    <row r="65" spans="1:14" ht="13.5" thickBot="1">
      <c r="A65" s="103"/>
      <c r="B65" s="79"/>
      <c r="C65" s="79"/>
      <c r="D65" s="79"/>
      <c r="E65" s="79"/>
      <c r="F65" s="80"/>
      <c r="G65" s="104"/>
      <c r="H65" s="105"/>
      <c r="I65" s="105"/>
      <c r="J65" s="80"/>
      <c r="K65" s="104"/>
      <c r="L65" s="105"/>
      <c r="M65" s="105"/>
      <c r="N65" s="80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FEB WKSHT</vt:lpstr>
      <vt:lpstr>FEB</vt:lpstr>
      <vt:lpstr>FEB!Print_Area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jason.mach</cp:lastModifiedBy>
  <dcterms:created xsi:type="dcterms:W3CDTF">2024-03-14T14:12:04Z</dcterms:created>
  <dcterms:modified xsi:type="dcterms:W3CDTF">2024-03-14T14:13:08Z</dcterms:modified>
</cp:coreProperties>
</file>